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meeu\Dropbox\Prive\Frank\CoC\"/>
    </mc:Choice>
  </mc:AlternateContent>
  <bookViews>
    <workbookView xWindow="2400" yWindow="0" windowWidth="27600" windowHeight="13020"/>
  </bookViews>
  <sheets>
    <sheet name="Lees dit eerst" sheetId="4" r:id="rId1"/>
    <sheet name="Overview" sheetId="1" r:id="rId2"/>
    <sheet name="Lessons Learned" sheetId="3" r:id="rId3"/>
    <sheet name="Afbeeldingen" sheetId="2" r:id="rId4"/>
  </sheets>
  <definedNames>
    <definedName name="_xlnm._FilterDatabase" localSheetId="1" hidden="1">Overview!$B$10:$BH$113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F4" i="1"/>
  <c r="H12" i="1"/>
  <c r="H20" i="1"/>
  <c r="H43" i="1"/>
  <c r="H54" i="1"/>
  <c r="H60" i="1"/>
  <c r="H38" i="1"/>
  <c r="H45" i="1"/>
  <c r="H33" i="1"/>
  <c r="H29" i="1"/>
  <c r="H23" i="1"/>
  <c r="H37" i="1"/>
  <c r="H22" i="1"/>
  <c r="H62" i="1"/>
  <c r="H30" i="1"/>
  <c r="H40" i="1"/>
  <c r="H35" i="1"/>
  <c r="H24" i="1"/>
  <c r="H21" i="1"/>
  <c r="H13" i="1"/>
  <c r="H26" i="1"/>
  <c r="H47" i="1"/>
  <c r="H44" i="1"/>
  <c r="H58" i="1"/>
  <c r="H51" i="1"/>
  <c r="H61" i="1"/>
  <c r="H36" i="1"/>
  <c r="H14" i="1"/>
  <c r="H31" i="1"/>
  <c r="H56" i="1"/>
  <c r="H11" i="1"/>
  <c r="H52" i="1"/>
  <c r="H18" i="1"/>
  <c r="H50" i="1"/>
  <c r="H39" i="1"/>
  <c r="H59" i="1"/>
  <c r="H15" i="1"/>
  <c r="H48" i="1"/>
  <c r="H55" i="1"/>
  <c r="H57" i="1"/>
  <c r="H16" i="1"/>
  <c r="H46" i="1"/>
  <c r="H49" i="1"/>
  <c r="H27" i="1"/>
  <c r="H41" i="1"/>
  <c r="H19" i="1"/>
  <c r="H53" i="1"/>
  <c r="H42" i="1"/>
  <c r="H25" i="1"/>
  <c r="H32" i="1"/>
  <c r="H28" i="1"/>
  <c r="H17" i="1"/>
  <c r="H34" i="1"/>
  <c r="Z31" i="1"/>
  <c r="Z93" i="1"/>
  <c r="P56" i="1"/>
  <c r="AJ11" i="1"/>
  <c r="X11" i="1"/>
  <c r="B50" i="1"/>
  <c r="AD18" i="1"/>
  <c r="AN94" i="1"/>
  <c r="AN95" i="1"/>
  <c r="AN96" i="1"/>
  <c r="Z96" i="1"/>
  <c r="R39" i="1"/>
  <c r="AN98" i="1"/>
  <c r="Z48" i="1"/>
  <c r="P48" i="1"/>
  <c r="AD99" i="1"/>
  <c r="AH16" i="1"/>
  <c r="AD46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Z19" i="1"/>
  <c r="AH42" i="1"/>
  <c r="Z100" i="1"/>
  <c r="P25" i="1"/>
  <c r="BG4" i="1" l="1"/>
  <c r="BG5" i="1"/>
  <c r="BE4" i="1"/>
  <c r="BE5" i="1"/>
  <c r="BC4" i="1"/>
  <c r="BC5" i="1"/>
  <c r="BA4" i="1"/>
  <c r="BA5" i="1"/>
  <c r="AY4" i="1"/>
  <c r="AY5" i="1"/>
  <c r="AW4" i="1"/>
  <c r="AW5" i="1"/>
  <c r="AU4" i="1"/>
  <c r="AU5" i="1"/>
  <c r="AS4" i="1"/>
  <c r="AS5" i="1"/>
  <c r="AQ4" i="1"/>
  <c r="AQ5" i="1"/>
  <c r="AO4" i="1"/>
  <c r="AO5" i="1"/>
  <c r="AK4" i="1"/>
  <c r="AK5" i="1"/>
  <c r="AI4" i="1"/>
  <c r="AI5" i="1"/>
  <c r="AG4" i="1"/>
  <c r="AG5" i="1"/>
  <c r="AE4" i="1"/>
  <c r="AE5" i="1"/>
  <c r="AC4" i="1"/>
  <c r="AA4" i="1"/>
  <c r="AA5" i="1"/>
  <c r="Y4" i="1"/>
  <c r="Y5" i="1"/>
  <c r="W4" i="1"/>
  <c r="W5" i="1"/>
  <c r="S4" i="1"/>
  <c r="S5" i="1"/>
  <c r="Q4" i="1"/>
  <c r="Q5" i="1"/>
  <c r="O4" i="1"/>
  <c r="BF4" i="1"/>
  <c r="BF5" i="1"/>
  <c r="BD4" i="1"/>
  <c r="BD5" i="1"/>
  <c r="BB4" i="1"/>
  <c r="BB5" i="1"/>
  <c r="AZ4" i="1"/>
  <c r="AZ5" i="1"/>
  <c r="AX4" i="1"/>
  <c r="AX5" i="1"/>
  <c r="AV4" i="1"/>
  <c r="AV5" i="1"/>
  <c r="AT4" i="1"/>
  <c r="AT5" i="1"/>
  <c r="AR4" i="1"/>
  <c r="AR5" i="1"/>
  <c r="AP4" i="1"/>
  <c r="AP5" i="1"/>
  <c r="AN4" i="1"/>
  <c r="AL4" i="1"/>
  <c r="AL5" i="1"/>
  <c r="AJ5" i="1"/>
  <c r="AF4" i="1"/>
  <c r="AF5" i="1"/>
  <c r="AB5" i="1"/>
  <c r="V4" i="1"/>
  <c r="V5" i="1"/>
  <c r="T4" i="1"/>
  <c r="T5" i="1"/>
  <c r="N5" i="1"/>
  <c r="K74" i="1"/>
  <c r="K110" i="1"/>
  <c r="K100" i="1"/>
  <c r="K73" i="1"/>
  <c r="K99" i="1"/>
  <c r="K109" i="1"/>
  <c r="K98" i="1"/>
  <c r="K97" i="1"/>
  <c r="K96" i="1"/>
  <c r="K95" i="1"/>
  <c r="K94" i="1"/>
  <c r="K93" i="1"/>
  <c r="K113" i="1"/>
  <c r="K108" i="1"/>
  <c r="K92" i="1"/>
  <c r="K107" i="1"/>
  <c r="K72" i="1"/>
  <c r="K91" i="1"/>
  <c r="K90" i="1"/>
  <c r="K89" i="1"/>
  <c r="K71" i="1"/>
  <c r="K70" i="1"/>
  <c r="K106" i="1"/>
  <c r="K112" i="1"/>
  <c r="K105" i="1"/>
  <c r="K69" i="1"/>
  <c r="K88" i="1"/>
  <c r="K68" i="1"/>
  <c r="K104" i="1"/>
  <c r="K111" i="1"/>
  <c r="K87" i="1"/>
  <c r="K86" i="1"/>
  <c r="K67" i="1"/>
  <c r="K103" i="1"/>
  <c r="K102" i="1"/>
  <c r="K66" i="1"/>
  <c r="K85" i="1"/>
  <c r="K84" i="1"/>
  <c r="K83" i="1"/>
  <c r="K82" i="1"/>
  <c r="K81" i="1"/>
  <c r="K80" i="1"/>
  <c r="K101" i="1"/>
  <c r="K79" i="1"/>
  <c r="K78" i="1"/>
  <c r="K77" i="1"/>
  <c r="K65" i="1"/>
  <c r="K76" i="1"/>
  <c r="K75" i="1"/>
  <c r="K64" i="1"/>
  <c r="K63" i="1"/>
  <c r="C34" i="1"/>
  <c r="B34" i="1"/>
  <c r="C17" i="1"/>
  <c r="B17" i="1"/>
  <c r="C74" i="1"/>
  <c r="B74" i="1"/>
  <c r="C28" i="1"/>
  <c r="B28" i="1"/>
  <c r="C32" i="1"/>
  <c r="B32" i="1"/>
  <c r="C110" i="1"/>
  <c r="B110" i="1"/>
  <c r="C25" i="1"/>
  <c r="B25" i="1"/>
  <c r="C100" i="1"/>
  <c r="B100" i="1"/>
  <c r="C42" i="1"/>
  <c r="B42" i="1"/>
  <c r="C53" i="1"/>
  <c r="B53" i="1"/>
  <c r="C19" i="1"/>
  <c r="B19" i="1"/>
  <c r="C41" i="1"/>
  <c r="B41" i="1"/>
  <c r="C27" i="1"/>
  <c r="B27" i="1"/>
  <c r="AN107" i="1"/>
  <c r="B107" i="1" s="1"/>
  <c r="Z72" i="1"/>
  <c r="B72" i="1" s="1"/>
  <c r="AH14" i="1"/>
  <c r="AH4" i="1" s="1"/>
  <c r="P14" i="1"/>
  <c r="Z36" i="1"/>
  <c r="B36" i="1" s="1"/>
  <c r="P61" i="1"/>
  <c r="B61" i="1" s="1"/>
  <c r="Z51" i="1"/>
  <c r="B51" i="1" s="1"/>
  <c r="P58" i="1"/>
  <c r="B58" i="1" s="1"/>
  <c r="AD44" i="1"/>
  <c r="B44" i="1" s="1"/>
  <c r="Z47" i="1"/>
  <c r="P47" i="1"/>
  <c r="R89" i="1"/>
  <c r="AN89" i="1"/>
  <c r="AH71" i="1"/>
  <c r="B71" i="1" s="1"/>
  <c r="AD26" i="1"/>
  <c r="B26" i="1" s="1"/>
  <c r="Z106" i="1"/>
  <c r="B106" i="1" s="1"/>
  <c r="P21" i="1"/>
  <c r="X13" i="1"/>
  <c r="X4" i="1" s="1"/>
  <c r="AJ13" i="1"/>
  <c r="AJ8" i="1" s="1"/>
  <c r="Z21" i="1"/>
  <c r="AN112" i="1"/>
  <c r="B112" i="1" s="1"/>
  <c r="P40" i="1"/>
  <c r="B40" i="1" s="1"/>
  <c r="Z30" i="1"/>
  <c r="B30" i="1" s="1"/>
  <c r="AD88" i="1"/>
  <c r="AD5" i="1" s="1"/>
  <c r="AH104" i="1"/>
  <c r="B104" i="1" s="1"/>
  <c r="P111" i="1"/>
  <c r="Z111" i="1"/>
  <c r="P22" i="1"/>
  <c r="B22" i="1" s="1"/>
  <c r="AN86" i="1"/>
  <c r="B86" i="1" s="1"/>
  <c r="R37" i="1"/>
  <c r="B37" i="1" s="1"/>
  <c r="X103" i="1"/>
  <c r="B103" i="1" s="1"/>
  <c r="R23" i="1"/>
  <c r="B23" i="1" s="1"/>
  <c r="N29" i="1"/>
  <c r="N8" i="1" s="1"/>
  <c r="AB29" i="1"/>
  <c r="AB4" i="1" s="1"/>
  <c r="R29" i="1"/>
  <c r="AD33" i="1"/>
  <c r="Z45" i="1"/>
  <c r="P45" i="1"/>
  <c r="R38" i="1"/>
  <c r="AN81" i="1"/>
  <c r="B81" i="1" s="1"/>
  <c r="Z101" i="1"/>
  <c r="P101" i="1"/>
  <c r="P79" i="1"/>
  <c r="Z79" i="1"/>
  <c r="AN79" i="1"/>
  <c r="Z60" i="1"/>
  <c r="P60" i="1"/>
  <c r="AN77" i="1"/>
  <c r="B77" i="1" s="1"/>
  <c r="AH65" i="1"/>
  <c r="P54" i="1"/>
  <c r="B54" i="1" s="1"/>
  <c r="P20" i="1"/>
  <c r="B64" i="1"/>
  <c r="B12" i="1"/>
  <c r="B75" i="1"/>
  <c r="B43" i="1"/>
  <c r="B78" i="1"/>
  <c r="B80" i="1"/>
  <c r="B82" i="1"/>
  <c r="B83" i="1"/>
  <c r="B84" i="1"/>
  <c r="B85" i="1"/>
  <c r="B66" i="1"/>
  <c r="B102" i="1"/>
  <c r="B67" i="1"/>
  <c r="B87" i="1"/>
  <c r="B62" i="1"/>
  <c r="B68" i="1"/>
  <c r="B69" i="1"/>
  <c r="B35" i="1"/>
  <c r="B24" i="1"/>
  <c r="B105" i="1"/>
  <c r="B70" i="1"/>
  <c r="B90" i="1"/>
  <c r="B91" i="1"/>
  <c r="B92" i="1"/>
  <c r="B108" i="1"/>
  <c r="B31" i="1"/>
  <c r="B113" i="1"/>
  <c r="B93" i="1"/>
  <c r="B56" i="1"/>
  <c r="B11" i="1"/>
  <c r="B52" i="1"/>
  <c r="B18" i="1"/>
  <c r="B94" i="1"/>
  <c r="B95" i="1"/>
  <c r="B96" i="1"/>
  <c r="B39" i="1"/>
  <c r="B97" i="1"/>
  <c r="B98" i="1"/>
  <c r="B109" i="1"/>
  <c r="B59" i="1"/>
  <c r="B15" i="1"/>
  <c r="B48" i="1"/>
  <c r="B55" i="1"/>
  <c r="B99" i="1"/>
  <c r="B73" i="1"/>
  <c r="B57" i="1"/>
  <c r="B16" i="1"/>
  <c r="B46" i="1"/>
  <c r="B49" i="1"/>
  <c r="B63" i="1"/>
  <c r="Z76" i="1"/>
  <c r="B76" i="1" s="1"/>
  <c r="AF8" i="1"/>
  <c r="T8" i="1"/>
  <c r="Z20" i="1"/>
  <c r="V8" i="1"/>
  <c r="C64" i="1"/>
  <c r="C12" i="1"/>
  <c r="C75" i="1"/>
  <c r="C20" i="1"/>
  <c r="C43" i="1"/>
  <c r="C76" i="1"/>
  <c r="C54" i="1"/>
  <c r="C60" i="1"/>
  <c r="C65" i="1"/>
  <c r="C77" i="1"/>
  <c r="C78" i="1"/>
  <c r="C79" i="1"/>
  <c r="C101" i="1"/>
  <c r="C80" i="1"/>
  <c r="C81" i="1"/>
  <c r="C82" i="1"/>
  <c r="C38" i="1"/>
  <c r="C83" i="1"/>
  <c r="C45" i="1"/>
  <c r="C84" i="1"/>
  <c r="C85" i="1"/>
  <c r="C33" i="1"/>
  <c r="C66" i="1"/>
  <c r="C102" i="1"/>
  <c r="C29" i="1"/>
  <c r="C23" i="1"/>
  <c r="C103" i="1"/>
  <c r="C67" i="1"/>
  <c r="C37" i="1"/>
  <c r="C86" i="1"/>
  <c r="C87" i="1"/>
  <c r="C22" i="1"/>
  <c r="C111" i="1"/>
  <c r="C104" i="1"/>
  <c r="C62" i="1"/>
  <c r="C68" i="1"/>
  <c r="C88" i="1"/>
  <c r="C30" i="1"/>
  <c r="C40" i="1"/>
  <c r="C69" i="1"/>
  <c r="C35" i="1"/>
  <c r="C24" i="1"/>
  <c r="C105" i="1"/>
  <c r="C112" i="1"/>
  <c r="C21" i="1"/>
  <c r="C13" i="1"/>
  <c r="C106" i="1"/>
  <c r="C26" i="1"/>
  <c r="C70" i="1"/>
  <c r="C71" i="1"/>
  <c r="C89" i="1"/>
  <c r="C47" i="1"/>
  <c r="C44" i="1"/>
  <c r="C90" i="1"/>
  <c r="C58" i="1"/>
  <c r="C51" i="1"/>
  <c r="C91" i="1"/>
  <c r="C61" i="1"/>
  <c r="C36" i="1"/>
  <c r="C14" i="1"/>
  <c r="C72" i="1"/>
  <c r="C107" i="1"/>
  <c r="C92" i="1"/>
  <c r="C108" i="1"/>
  <c r="C31" i="1"/>
  <c r="C113" i="1"/>
  <c r="C93" i="1"/>
  <c r="C56" i="1"/>
  <c r="C11" i="1"/>
  <c r="C52" i="1"/>
  <c r="C18" i="1"/>
  <c r="C50" i="1"/>
  <c r="C94" i="1"/>
  <c r="C95" i="1"/>
  <c r="C96" i="1"/>
  <c r="C39" i="1"/>
  <c r="C97" i="1"/>
  <c r="C98" i="1"/>
  <c r="C109" i="1"/>
  <c r="C59" i="1"/>
  <c r="C15" i="1"/>
  <c r="C48" i="1"/>
  <c r="C55" i="1"/>
  <c r="C99" i="1"/>
  <c r="C73" i="1"/>
  <c r="C57" i="1"/>
  <c r="C16" i="1"/>
  <c r="C46" i="1"/>
  <c r="C49" i="1"/>
  <c r="C63" i="1"/>
  <c r="L8" i="1"/>
  <c r="AP8" i="1"/>
  <c r="AL8" i="1"/>
  <c r="AR8" i="1"/>
  <c r="AT8" i="1"/>
  <c r="AV8" i="1"/>
  <c r="AX8" i="1"/>
  <c r="AZ8" i="1"/>
  <c r="BB8" i="1"/>
  <c r="BD8" i="1"/>
  <c r="BF8" i="1"/>
  <c r="I8" i="1"/>
  <c r="L7" i="1"/>
  <c r="J7" i="1"/>
  <c r="M7" i="1"/>
  <c r="I7" i="1"/>
  <c r="P5" i="1" l="1"/>
  <c r="N4" i="1"/>
  <c r="B89" i="1"/>
  <c r="B101" i="1"/>
  <c r="AH5" i="1"/>
  <c r="P4" i="1"/>
  <c r="AD4" i="1"/>
  <c r="B88" i="1"/>
  <c r="C5" i="1"/>
  <c r="C4" i="1"/>
  <c r="B65" i="1"/>
  <c r="AJ4" i="1"/>
  <c r="X5" i="1"/>
  <c r="R4" i="1"/>
  <c r="Z4" i="1"/>
  <c r="B20" i="1"/>
  <c r="AN5" i="1"/>
  <c r="K7" i="1"/>
  <c r="K4" i="1" s="1"/>
  <c r="R5" i="1"/>
  <c r="Z5" i="1"/>
  <c r="AD8" i="1"/>
  <c r="AB8" i="1"/>
  <c r="B60" i="1"/>
  <c r="B45" i="1"/>
  <c r="B111" i="1"/>
  <c r="B21" i="1"/>
  <c r="H7" i="1"/>
  <c r="H5" i="1" s="1"/>
  <c r="AH8" i="1"/>
  <c r="X8" i="1"/>
  <c r="B14" i="1"/>
  <c r="B47" i="1"/>
  <c r="B13" i="1"/>
  <c r="B29" i="1"/>
  <c r="R8" i="1"/>
  <c r="C7" i="1"/>
  <c r="B33" i="1"/>
  <c r="B38" i="1"/>
  <c r="P8" i="1"/>
  <c r="B79" i="1"/>
  <c r="AN8" i="1"/>
  <c r="Z8" i="1"/>
  <c r="K8" i="1"/>
  <c r="K5" i="1" s="1"/>
  <c r="H8" i="1"/>
  <c r="H4" i="1" s="1"/>
  <c r="C8" i="1"/>
  <c r="B5" i="1" l="1"/>
  <c r="B4" i="1"/>
  <c r="B7" i="1"/>
  <c r="B8" i="1"/>
</calcChain>
</file>

<file path=xl/comments1.xml><?xml version="1.0" encoding="utf-8"?>
<comments xmlns="http://schemas.openxmlformats.org/spreadsheetml/2006/main">
  <authors>
    <author>Frank Meeuwsen</author>
  </authors>
  <commentList>
    <comment ref="AO86" authorId="0" shapeId="0">
      <text>
        <r>
          <rPr>
            <b/>
            <sz val="9"/>
            <color indexed="81"/>
            <rFont val="Tahoma"/>
            <family val="2"/>
          </rPr>
          <t>CW Golem is lvl5</t>
        </r>
      </text>
    </comment>
    <comment ref="AN112" authorId="0" shapeId="0">
      <text>
        <r>
          <rPr>
            <b/>
            <sz val="9"/>
            <color indexed="81"/>
            <rFont val="Tahoma"/>
            <family val="2"/>
          </rPr>
          <t>CC = lvl5</t>
        </r>
      </text>
    </comment>
  </commentList>
</comments>
</file>

<file path=xl/sharedStrings.xml><?xml version="1.0" encoding="utf-8"?>
<sst xmlns="http://schemas.openxmlformats.org/spreadsheetml/2006/main" count="405" uniqueCount="146">
  <si>
    <t>Wij</t>
  </si>
  <si>
    <t>Zij</t>
  </si>
  <si>
    <t>Sterren</t>
  </si>
  <si>
    <t>%</t>
  </si>
  <si>
    <t>Troepen</t>
  </si>
  <si>
    <t>Verdediging</t>
  </si>
  <si>
    <t>Boog</t>
  </si>
  <si>
    <t>Barb</t>
  </si>
  <si>
    <t>Tovenaar</t>
  </si>
  <si>
    <t>King</t>
  </si>
  <si>
    <t>Woede</t>
  </si>
  <si>
    <t>Bliksem</t>
  </si>
  <si>
    <t>Queen</t>
  </si>
  <si>
    <t>Heler</t>
  </si>
  <si>
    <t>Draak</t>
  </si>
  <si>
    <t>Varken</t>
  </si>
  <si>
    <t>Heks</t>
  </si>
  <si>
    <t>Valk</t>
  </si>
  <si>
    <t>Hond</t>
  </si>
  <si>
    <t>Ballon</t>
  </si>
  <si>
    <t>Totaal</t>
  </si>
  <si>
    <t>Spreuken</t>
  </si>
  <si>
    <t>Jump</t>
  </si>
  <si>
    <t>Freeze</t>
  </si>
  <si>
    <t>Aanval</t>
  </si>
  <si>
    <t>Lars</t>
  </si>
  <si>
    <t>Ansie</t>
  </si>
  <si>
    <t>Nelson</t>
  </si>
  <si>
    <t>Arkea</t>
  </si>
  <si>
    <t>Supper egeltje</t>
  </si>
  <si>
    <t>Naam</t>
  </si>
  <si>
    <t>Attack/defence</t>
  </si>
  <si>
    <t>Troy sverre</t>
  </si>
  <si>
    <t>Frank</t>
  </si>
  <si>
    <t>verschil +/-</t>
  </si>
  <si>
    <t>Verschil +/-</t>
  </si>
  <si>
    <t>Tassadar</t>
  </si>
  <si>
    <t>Verdediging (zij)</t>
  </si>
  <si>
    <t>Aanval (wij)</t>
  </si>
  <si>
    <t>Peter hallo</t>
  </si>
  <si>
    <t>Lord Cupcake</t>
  </si>
  <si>
    <t>Ricky</t>
  </si>
  <si>
    <t>Lucniffa</t>
  </si>
  <si>
    <t>Kibie</t>
  </si>
  <si>
    <t>Jootje</t>
  </si>
  <si>
    <t>Phantom902</t>
  </si>
  <si>
    <t>Terry</t>
  </si>
  <si>
    <t>Ismail</t>
  </si>
  <si>
    <t>Glenn</t>
  </si>
  <si>
    <t>Dek</t>
  </si>
  <si>
    <t>Drey</t>
  </si>
  <si>
    <t>Hugo</t>
  </si>
  <si>
    <t>Division B</t>
  </si>
  <si>
    <t>Bas</t>
  </si>
  <si>
    <t>Robbert</t>
  </si>
  <si>
    <t>Gompie</t>
  </si>
  <si>
    <t>Prevealing Eagle</t>
  </si>
  <si>
    <t>The Centurion</t>
  </si>
  <si>
    <t>Asesina</t>
  </si>
  <si>
    <t>David</t>
  </si>
  <si>
    <t>Airon</t>
  </si>
  <si>
    <t>Gemiddeld</t>
  </si>
  <si>
    <t>#</t>
  </si>
  <si>
    <t>Lvl</t>
  </si>
  <si>
    <t>Bom</t>
  </si>
  <si>
    <t>Minion</t>
  </si>
  <si>
    <t>Golem</t>
  </si>
  <si>
    <t>Reus</t>
  </si>
  <si>
    <t>Kobold</t>
  </si>
  <si>
    <t>PEKKA</t>
  </si>
  <si>
    <t>Geen King, geen eigen clan kasteel troepen!!</t>
  </si>
  <si>
    <t>Opmerking(en)</t>
  </si>
  <si>
    <t>Mis ik niet een paar troepen, iets van 40 stuks of zo??</t>
  </si>
  <si>
    <t>Knarf</t>
  </si>
  <si>
    <t>Wordt er een hogere of een lagere tegenstander aangevallen?
Min is lager - Plus is hoger</t>
  </si>
  <si>
    <t>Zij zetten nauwelijks reus in</t>
  </si>
  <si>
    <t>Iedereen is slim :-)</t>
  </si>
  <si>
    <t>Gelijk aantal bommen</t>
  </si>
  <si>
    <t>Zij meer tovenaars</t>
  </si>
  <si>
    <t>Zij geen helers</t>
  </si>
  <si>
    <t>Veel en veel meer draken</t>
  </si>
  <si>
    <t>Niemand gebruikt Valk</t>
  </si>
  <si>
    <t>NVT</t>
  </si>
  <si>
    <t>Wij hebben meer 
Queens ingezet</t>
  </si>
  <si>
    <t>Geel = Clan kasteel troepen
Als alleen AANTAL (linker getal) geel is dan is dat een optelling van de eigen en de clan troepen</t>
  </si>
  <si>
    <t>Onderzoek: "why did we loose this CW?"</t>
  </si>
  <si>
    <t>Holland Empire</t>
  </si>
  <si>
    <t>Shiraz Clan</t>
  </si>
  <si>
    <t>Zij zetten veel minder boog in
En boog is alleen om te verdedigen!</t>
  </si>
  <si>
    <t>Geen clan troepen??</t>
  </si>
  <si>
    <t>Gebruik al je spreuken</t>
  </si>
  <si>
    <t>Je clan kasteel dient GEVULD te zijn en zet deze ook in</t>
  </si>
  <si>
    <t>Boogjes zijn niet om aan te vallen, deze zijn om te verdedigen.</t>
  </si>
  <si>
    <t>Alleen een zwakke basis val je aan met boogjes en die mag je NIET aanvallen</t>
  </si>
  <si>
    <t>Helers horen niet in een CW!</t>
  </si>
  <si>
    <t xml:space="preserve">Draken schijnt de sleutel tot sterren te zijn, steeds minstens 2 sterren </t>
  </si>
  <si>
    <t>Clan troepen aanval</t>
  </si>
  <si>
    <t>Clan troepen verdediging</t>
  </si>
  <si>
    <t>Aanvals tips en tricks</t>
  </si>
  <si>
    <t xml:space="preserve">Altijd aanvallen in overleg met een oudste, Co of de Leider. </t>
  </si>
  <si>
    <t>Zonder overleg een te lage aanvallen is direct kick.</t>
  </si>
  <si>
    <t>Golem 4 in CK</t>
  </si>
  <si>
    <t>Max level balonnen tegen Inferno torens is een no go, dat gaat niet werken</t>
  </si>
  <si>
    <t>Balonnen</t>
  </si>
  <si>
    <t>Varkens</t>
  </si>
  <si>
    <t>Attack vormen</t>
  </si>
  <si>
    <t>Maak je geen zorgen om de Clan troepen van de tegenstander.</t>
  </si>
  <si>
    <t>Alleen level 6 en niet tegen infernos.</t>
  </si>
  <si>
    <t>Tactiek</t>
  </si>
  <si>
    <t>Clan kasteel</t>
  </si>
  <si>
    <t xml:space="preserve">Aantal aanvallen: </t>
  </si>
  <si>
    <t>Zij zetten geen barbaar in.
De volgende die dit doet is Kick!</t>
  </si>
  <si>
    <t>Wij meer balonnen</t>
  </si>
  <si>
    <t>Wij iets meer pekka's</t>
  </si>
  <si>
    <t>Zij veel minder varkens</t>
  </si>
  <si>
    <t>Zij veel minder minions</t>
  </si>
  <si>
    <t>Zij beduidend meer Golems</t>
  </si>
  <si>
    <t>Zij beduidend meer Heksen</t>
  </si>
  <si>
    <t>Zij bijna geen Hond</t>
  </si>
  <si>
    <t>Iedereen heeft King maar 
niet iederen zet deze in ??</t>
  </si>
  <si>
    <t>Barbaar</t>
  </si>
  <si>
    <t>Zij minder Bliksem</t>
  </si>
  <si>
    <t>Gelijk</t>
  </si>
  <si>
    <t>Zij meer Heler (ook bij Draken)</t>
  </si>
  <si>
    <t>Standaard aanval methode</t>
  </si>
  <si>
    <t>Barbaar gebruiken tijdens je aanval is Kick!</t>
  </si>
  <si>
    <t xml:space="preserve">Als je het CK moet leeglokken, controleer dat je alles eruit hebt! </t>
  </si>
  <si>
    <t>Vaak zijn er twee lichtingen!</t>
  </si>
  <si>
    <t>Besteed niet te lang om een CK leeg te lokken.</t>
  </si>
  <si>
    <t>Een bliksem op hoge level tovenaars werkt niet</t>
  </si>
  <si>
    <t>Onderstaand is een eerste aanzet van lessons learned &amp; Tips and tricks</t>
  </si>
  <si>
    <t>Dit wordt nog aangevuld en verbeterd.</t>
  </si>
  <si>
    <t>Heb je tips, stuur ze naar knarf@hollandempire.nl</t>
  </si>
  <si>
    <t>Deze Excel bestaat uit vier sheets:</t>
  </si>
  <si>
    <r>
      <t xml:space="preserve">1) </t>
    </r>
    <r>
      <rPr>
        <b/>
        <sz val="11"/>
        <color theme="1"/>
        <rFont val="Calibri"/>
        <family val="2"/>
        <scheme val="minor"/>
      </rPr>
      <t>Lees dit eerst</t>
    </r>
    <r>
      <rPr>
        <sz val="11"/>
        <color theme="1"/>
        <rFont val="Calibri"/>
        <family val="2"/>
        <scheme val="minor"/>
      </rPr>
      <t>: Deze sheet en lees deze ook eerst</t>
    </r>
  </si>
  <si>
    <r>
      <t xml:space="preserve">3) </t>
    </r>
    <r>
      <rPr>
        <b/>
        <sz val="11"/>
        <color theme="1"/>
        <rFont val="Calibri"/>
        <family val="2"/>
        <scheme val="minor"/>
      </rPr>
      <t>Lessons Learned</t>
    </r>
    <r>
      <rPr>
        <sz val="11"/>
        <color theme="1"/>
        <rFont val="Calibri"/>
        <family val="2"/>
        <scheme val="minor"/>
      </rPr>
      <t>: Deze sheet wordt tzt nog aangevuld en verbeterd.</t>
    </r>
  </si>
  <si>
    <r>
      <t xml:space="preserve">4) </t>
    </r>
    <r>
      <rPr>
        <b/>
        <sz val="11"/>
        <color theme="1"/>
        <rFont val="Calibri"/>
        <family val="2"/>
        <scheme val="minor"/>
      </rPr>
      <t>Afbeeldingen</t>
    </r>
    <r>
      <rPr>
        <sz val="11"/>
        <color theme="1"/>
        <rFont val="Calibri"/>
        <family val="2"/>
        <scheme val="minor"/>
      </rPr>
      <t>: Soms zegt een afbeelding meer als 100 woorden. Zie de kolom opmerkingen als er naar verwezen wordt.</t>
    </r>
  </si>
  <si>
    <t>Niemand is perfect. Maar we kunnen goed van elkaar en van de tegenstander leren!!</t>
  </si>
  <si>
    <t>What to do:</t>
  </si>
  <si>
    <r>
      <t xml:space="preserve">2) </t>
    </r>
    <r>
      <rPr>
        <b/>
        <sz val="11"/>
        <color theme="1"/>
        <rFont val="Calibri"/>
        <family val="2"/>
        <scheme val="minor"/>
      </rPr>
      <t>Overview</t>
    </r>
    <r>
      <rPr>
        <sz val="11"/>
        <color theme="1"/>
        <rFont val="Calibri"/>
        <family val="2"/>
        <scheme val="minor"/>
      </rPr>
      <t xml:space="preserve">: De tabel met onze en hun aanvallen, deze kun je sorteren. Hoe dat lees je hieronder bij </t>
    </r>
    <r>
      <rPr>
        <b/>
        <sz val="11"/>
        <color theme="1"/>
        <rFont val="Calibri"/>
        <family val="2"/>
        <scheme val="minor"/>
      </rPr>
      <t>What to do</t>
    </r>
    <r>
      <rPr>
        <sz val="11"/>
        <color theme="1"/>
        <rFont val="Calibri"/>
        <family val="2"/>
        <scheme val="minor"/>
      </rPr>
      <t>.</t>
    </r>
  </si>
  <si>
    <r>
      <rPr>
        <b/>
        <sz val="14"/>
        <color theme="1"/>
        <rFont val="Calibri"/>
        <family val="2"/>
        <scheme val="minor"/>
      </rPr>
      <t>Conclusie:</t>
    </r>
    <r>
      <rPr>
        <b/>
        <sz val="12"/>
        <color theme="1"/>
        <rFont val="Calibri"/>
        <family val="2"/>
        <scheme val="minor"/>
      </rPr>
      <t xml:space="preserve"> Wij vallen gemiddeld vele 
malen lager aan dan ons eigen level.</t>
    </r>
  </si>
  <si>
    <r>
      <rPr>
        <b/>
        <sz val="14"/>
        <color theme="1"/>
        <rFont val="Calibri"/>
        <family val="2"/>
        <scheme val="minor"/>
      </rPr>
      <t>Conclusie:</t>
    </r>
    <r>
      <rPr>
        <b/>
        <sz val="12"/>
        <color theme="1"/>
        <rFont val="Calibri"/>
        <family val="2"/>
        <scheme val="minor"/>
      </rPr>
      <t xml:space="preserve"> We zijn even sterk qua aantallen</t>
    </r>
  </si>
  <si>
    <r>
      <rPr>
        <b/>
        <sz val="14"/>
        <color theme="1"/>
        <rFont val="Calibri"/>
        <family val="2"/>
        <scheme val="minor"/>
      </rPr>
      <t>Conclusie:</t>
    </r>
    <r>
      <rPr>
        <b/>
        <sz val="12"/>
        <color theme="1"/>
        <rFont val="Calibri"/>
        <family val="2"/>
        <scheme val="minor"/>
      </rPr>
      <t xml:space="preserve"> Bijna evenveel aanvallen</t>
    </r>
  </si>
  <si>
    <r>
      <t xml:space="preserve">De sheet is gesorteerd op aantal behaalde </t>
    </r>
    <r>
      <rPr>
        <b/>
        <sz val="11"/>
        <color theme="1"/>
        <rFont val="Calibri"/>
        <family val="2"/>
        <scheme val="minor"/>
      </rPr>
      <t>Sterren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>Percentage,</t>
    </r>
    <r>
      <rPr>
        <sz val="11"/>
        <color theme="1"/>
        <rFont val="Calibri"/>
        <family val="2"/>
        <scheme val="minor"/>
      </rPr>
      <t xml:space="preserve"> eerst wij dan zij.</t>
    </r>
  </si>
  <si>
    <t>Kijk naar de winnaars welke troepen zij gebruiken.</t>
  </si>
  <si>
    <t>Kijk ook naar het verschil in level van de tegenstander…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</si>
</sst>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4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0" borderId="0" xfId="0" applyFont="1" applyAlignment="1">
      <alignment horizontal="right" vertical="top"/>
    </xf>
    <xf numFmtId="1" fontId="1" fillId="0" borderId="0" xfId="0" applyNumberFormat="1" applyFont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10" xfId="0" applyBorder="1" applyAlignment="1">
      <alignment horizontal="left" vertical="top"/>
    </xf>
    <xf numFmtId="0" fontId="1" fillId="2" borderId="0" xfId="0" applyFont="1" applyFill="1" applyAlignment="1">
      <alignment horizontal="center" vertical="top"/>
    </xf>
    <xf numFmtId="0" fontId="1" fillId="0" borderId="4" xfId="0" applyFont="1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3" borderId="4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1" fillId="3" borderId="0" xfId="0" applyFont="1" applyFill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2" borderId="4" xfId="0" applyFill="1" applyBorder="1" applyAlignment="1">
      <alignment horizontal="center" vertical="top"/>
    </xf>
    <xf numFmtId="0" fontId="0" fillId="2" borderId="5" xfId="0" applyFill="1" applyBorder="1" applyAlignment="1">
      <alignment horizontal="center" vertical="top"/>
    </xf>
    <xf numFmtId="0" fontId="1" fillId="4" borderId="0" xfId="0" applyFont="1" applyFill="1" applyBorder="1" applyAlignment="1">
      <alignment vertical="top"/>
    </xf>
    <xf numFmtId="0" fontId="1" fillId="4" borderId="4" xfId="0" applyFont="1" applyFill="1" applyBorder="1" applyAlignment="1">
      <alignment vertical="top"/>
    </xf>
    <xf numFmtId="0" fontId="3" fillId="4" borderId="9" xfId="0" applyFont="1" applyFill="1" applyBorder="1" applyAlignment="1">
      <alignment horizontal="left" vertical="top"/>
    </xf>
    <xf numFmtId="0" fontId="1" fillId="5" borderId="0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" fillId="5" borderId="2" xfId="0" applyFont="1" applyFill="1" applyBorder="1" applyAlignment="1">
      <alignment horizontal="right" vertical="top"/>
    </xf>
    <xf numFmtId="0" fontId="1" fillId="5" borderId="2" xfId="0" applyFont="1" applyFill="1" applyBorder="1" applyAlignment="1">
      <alignment horizontal="left" vertical="top"/>
    </xf>
    <xf numFmtId="0" fontId="1" fillId="5" borderId="3" xfId="0" applyFont="1" applyFill="1" applyBorder="1" applyAlignment="1">
      <alignment horizontal="left" vertical="top"/>
    </xf>
    <xf numFmtId="0" fontId="1" fillId="5" borderId="4" xfId="0" applyFont="1" applyFill="1" applyBorder="1" applyAlignment="1">
      <alignment vertical="top"/>
    </xf>
    <xf numFmtId="0" fontId="1" fillId="5" borderId="0" xfId="0" applyFont="1" applyFill="1" applyBorder="1" applyAlignment="1">
      <alignment horizontal="right" vertical="top"/>
    </xf>
    <xf numFmtId="0" fontId="1" fillId="5" borderId="5" xfId="0" applyFont="1" applyFill="1" applyBorder="1" applyAlignment="1">
      <alignment vertical="top"/>
    </xf>
    <xf numFmtId="0" fontId="5" fillId="4" borderId="7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 vertical="center" wrapText="1"/>
    </xf>
    <xf numFmtId="0" fontId="1" fillId="0" borderId="0" xfId="0" applyFont="1"/>
    <xf numFmtId="0" fontId="7" fillId="0" borderId="0" xfId="0" applyFont="1" applyAlignment="1">
      <alignment horizontal="left" vertical="top"/>
    </xf>
    <xf numFmtId="0" fontId="3" fillId="4" borderId="4" xfId="0" applyFont="1" applyFill="1" applyBorder="1" applyAlignment="1">
      <alignment horizontal="center" vertical="top"/>
    </xf>
    <xf numFmtId="0" fontId="3" fillId="4" borderId="0" xfId="0" applyFont="1" applyFill="1" applyBorder="1" applyAlignment="1">
      <alignment horizontal="center" vertical="top"/>
    </xf>
    <xf numFmtId="0" fontId="3" fillId="5" borderId="4" xfId="0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 vertical="top"/>
    </xf>
    <xf numFmtId="0" fontId="7" fillId="5" borderId="5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0" fontId="3" fillId="4" borderId="5" xfId="0" applyFont="1" applyFill="1" applyBorder="1" applyAlignment="1">
      <alignment horizontal="center" vertical="top"/>
    </xf>
    <xf numFmtId="0" fontId="7" fillId="4" borderId="10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center" vertical="top"/>
    </xf>
    <xf numFmtId="0" fontId="1" fillId="4" borderId="5" xfId="0" applyFont="1" applyFill="1" applyBorder="1" applyAlignment="1">
      <alignment vertical="top"/>
    </xf>
    <xf numFmtId="0" fontId="3" fillId="4" borderId="4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left" vertical="top"/>
    </xf>
    <xf numFmtId="0" fontId="5" fillId="4" borderId="6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9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4" xfId="0" applyFont="1" applyFill="1" applyBorder="1" applyAlignment="1">
      <alignment vertical="top"/>
    </xf>
    <xf numFmtId="0" fontId="2" fillId="0" borderId="5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10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3" borderId="6" xfId="0" applyFont="1" applyFill="1" applyBorder="1" applyAlignment="1">
      <alignment horizontal="center" vertical="top" wrapText="1"/>
    </xf>
    <xf numFmtId="0" fontId="2" fillId="3" borderId="7" xfId="0" applyFont="1" applyFill="1" applyBorder="1" applyAlignment="1">
      <alignment horizontal="center" vertical="top"/>
    </xf>
    <xf numFmtId="0" fontId="2" fillId="3" borderId="8" xfId="0" applyFont="1" applyFill="1" applyBorder="1" applyAlignment="1">
      <alignment horizontal="center" vertical="top"/>
    </xf>
    <xf numFmtId="0" fontId="1" fillId="3" borderId="4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 wrapText="1"/>
    </xf>
    <xf numFmtId="0" fontId="3" fillId="3" borderId="0" xfId="0" applyFont="1" applyFill="1" applyBorder="1" applyAlignment="1">
      <alignment vertical="top"/>
    </xf>
    <xf numFmtId="0" fontId="5" fillId="4" borderId="8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/>
    </xf>
    <xf numFmtId="0" fontId="3" fillId="4" borderId="2" xfId="0" applyFont="1" applyFill="1" applyBorder="1" applyAlignment="1">
      <alignment horizontal="center" vertical="top"/>
    </xf>
    <xf numFmtId="0" fontId="3" fillId="4" borderId="10" xfId="0" applyFont="1" applyFill="1" applyBorder="1" applyAlignment="1">
      <alignment vertical="top"/>
    </xf>
    <xf numFmtId="0" fontId="0" fillId="0" borderId="0" xfId="0" applyFont="1"/>
    <xf numFmtId="0" fontId="3" fillId="0" borderId="0" xfId="0" applyFont="1"/>
    <xf numFmtId="0" fontId="3" fillId="0" borderId="4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3" fillId="6" borderId="4" xfId="0" applyFont="1" applyFill="1" applyBorder="1" applyAlignment="1">
      <alignment horizontal="right" vertical="top"/>
    </xf>
    <xf numFmtId="1" fontId="3" fillId="6" borderId="4" xfId="0" applyNumberFormat="1" applyFont="1" applyFill="1" applyBorder="1" applyAlignment="1">
      <alignment horizontal="right" vertical="top"/>
    </xf>
    <xf numFmtId="1" fontId="3" fillId="6" borderId="0" xfId="0" applyNumberFormat="1" applyFont="1" applyFill="1" applyBorder="1" applyAlignment="1">
      <alignment horizontal="right" vertical="top"/>
    </xf>
    <xf numFmtId="0" fontId="3" fillId="6" borderId="0" xfId="0" applyFont="1" applyFill="1" applyBorder="1" applyAlignment="1">
      <alignment horizontal="right" vertical="top"/>
    </xf>
    <xf numFmtId="0" fontId="3" fillId="7" borderId="0" xfId="0" applyFont="1" applyFill="1" applyBorder="1" applyAlignment="1">
      <alignment horizontal="left" vertical="top"/>
    </xf>
    <xf numFmtId="0" fontId="3" fillId="8" borderId="0" xfId="0" applyFont="1" applyFill="1" applyBorder="1" applyAlignment="1">
      <alignment horizontal="center" vertical="top"/>
    </xf>
    <xf numFmtId="0" fontId="3" fillId="8" borderId="5" xfId="0" applyFont="1" applyFill="1" applyBorder="1" applyAlignment="1">
      <alignment horizontal="center" vertical="top"/>
    </xf>
    <xf numFmtId="0" fontId="3" fillId="8" borderId="4" xfId="0" applyFont="1" applyFill="1" applyBorder="1" applyAlignment="1">
      <alignment horizontal="center" vertical="top"/>
    </xf>
    <xf numFmtId="1" fontId="3" fillId="8" borderId="0" xfId="0" applyNumberFormat="1" applyFont="1" applyFill="1" applyBorder="1" applyAlignment="1">
      <alignment horizontal="center" vertical="top"/>
    </xf>
    <xf numFmtId="1" fontId="3" fillId="8" borderId="5" xfId="0" applyNumberFormat="1" applyFont="1" applyFill="1" applyBorder="1" applyAlignment="1">
      <alignment horizontal="center" vertical="top"/>
    </xf>
    <xf numFmtId="0" fontId="2" fillId="4" borderId="6" xfId="0" applyFont="1" applyFill="1" applyBorder="1" applyAlignment="1">
      <alignment horizontal="center" vertical="top" wrapText="1"/>
    </xf>
    <xf numFmtId="0" fontId="2" fillId="4" borderId="7" xfId="0" applyFont="1" applyFill="1" applyBorder="1" applyAlignment="1">
      <alignment horizontal="center" vertical="top" wrapText="1"/>
    </xf>
    <xf numFmtId="0" fontId="2" fillId="4" borderId="8" xfId="0" applyFont="1" applyFill="1" applyBorder="1" applyAlignment="1">
      <alignment horizontal="center" vertical="top" wrapText="1"/>
    </xf>
    <xf numFmtId="0" fontId="2" fillId="5" borderId="6" xfId="0" applyFont="1" applyFill="1" applyBorder="1" applyAlignment="1">
      <alignment horizontal="left" vertical="top"/>
    </xf>
    <xf numFmtId="0" fontId="2" fillId="5" borderId="7" xfId="0" applyFont="1" applyFill="1" applyBorder="1" applyAlignment="1">
      <alignment horizontal="left" vertical="top"/>
    </xf>
    <xf numFmtId="0" fontId="2" fillId="5" borderId="8" xfId="0" applyFont="1" applyFill="1" applyBorder="1" applyAlignment="1">
      <alignment horizontal="left" vertical="top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238124</xdr:colOff>
      <xdr:row>0</xdr:row>
      <xdr:rowOff>171450</xdr:rowOff>
    </xdr:from>
    <xdr:to>
      <xdr:col>15</xdr:col>
      <xdr:colOff>179661</xdr:colOff>
      <xdr:row>24</xdr:row>
      <xdr:rowOff>16310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624" y="171450"/>
          <a:ext cx="7866337" cy="446448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24</xdr:row>
      <xdr:rowOff>19050</xdr:rowOff>
    </xdr:from>
    <xdr:to>
      <xdr:col>15</xdr:col>
      <xdr:colOff>189194</xdr:colOff>
      <xdr:row>46</xdr:row>
      <xdr:rowOff>107009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4638675"/>
          <a:ext cx="7875869" cy="4278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16</xdr:col>
      <xdr:colOff>141736</xdr:colOff>
      <xdr:row>26</xdr:row>
      <xdr:rowOff>151768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47625"/>
          <a:ext cx="9114286" cy="50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3"/>
  <sheetViews>
    <sheetView showGridLines="0" showRowColHeaders="0" tabSelected="1" workbookViewId="0">
      <selection activeCell="B15" sqref="B15"/>
    </sheetView>
  </sheetViews>
  <sheetFormatPr defaultRowHeight="15" x14ac:dyDescent="0.25"/>
  <cols>
    <col min="1" max="1" width="4.5703125" customWidth="1"/>
    <col min="2" max="2" width="106.85546875" customWidth="1"/>
  </cols>
  <sheetData>
    <row r="2" spans="2:2" x14ac:dyDescent="0.25">
      <c r="B2" t="s">
        <v>133</v>
      </c>
    </row>
    <row r="3" spans="2:2" x14ac:dyDescent="0.25">
      <c r="B3" t="s">
        <v>134</v>
      </c>
    </row>
    <row r="4" spans="2:2" x14ac:dyDescent="0.25">
      <c r="B4" t="s">
        <v>139</v>
      </c>
    </row>
    <row r="5" spans="2:2" x14ac:dyDescent="0.25">
      <c r="B5" t="s">
        <v>135</v>
      </c>
    </row>
    <row r="6" spans="2:2" x14ac:dyDescent="0.25">
      <c r="B6" t="s">
        <v>136</v>
      </c>
    </row>
    <row r="8" spans="2:2" ht="18.75" x14ac:dyDescent="0.3">
      <c r="B8" s="99" t="s">
        <v>137</v>
      </c>
    </row>
    <row r="10" spans="2:2" x14ac:dyDescent="0.25">
      <c r="B10" s="40" t="s">
        <v>138</v>
      </c>
    </row>
    <row r="11" spans="2:2" x14ac:dyDescent="0.25">
      <c r="B11" t="s">
        <v>143</v>
      </c>
    </row>
    <row r="12" spans="2:2" x14ac:dyDescent="0.25">
      <c r="B12" t="s">
        <v>144</v>
      </c>
    </row>
    <row r="13" spans="2:2" x14ac:dyDescent="0.25">
      <c r="B13" t="s">
        <v>145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113"/>
  <sheetViews>
    <sheetView showGridLines="0" workbookViewId="0">
      <pane xSplit="7" ySplit="10" topLeftCell="H11" activePane="bottomRight" state="frozen"/>
      <selection pane="topRight" activeCell="E1" sqref="E1"/>
      <selection pane="bottomLeft" activeCell="A8" sqref="A8"/>
      <selection pane="bottomRight" activeCell="E3" sqref="E3"/>
    </sheetView>
  </sheetViews>
  <sheetFormatPr defaultRowHeight="15" outlineLevelRow="1" x14ac:dyDescent="0.25"/>
  <cols>
    <col min="1" max="1" width="19.140625" style="3" customWidth="1"/>
    <col min="2" max="2" width="11.42578125" style="2" bestFit="1" customWidth="1"/>
    <col min="3" max="3" width="12.5703125" style="2" bestFit="1" customWidth="1"/>
    <col min="4" max="4" width="6.5703125" style="3" bestFit="1" customWidth="1"/>
    <col min="5" max="5" width="21.85546875" style="3" bestFit="1" customWidth="1"/>
    <col min="6" max="6" width="5.5703125" style="3" bestFit="1" customWidth="1"/>
    <col min="7" max="7" width="18.5703125" style="1" bestFit="1" customWidth="1"/>
    <col min="8" max="8" width="14.42578125" style="3" bestFit="1" customWidth="1"/>
    <col min="9" max="9" width="10.7109375" style="1" bestFit="1" customWidth="1"/>
    <col min="10" max="10" width="5.5703125" style="1" bestFit="1" customWidth="1"/>
    <col min="11" max="11" width="14.28515625" style="3" bestFit="1" customWidth="1"/>
    <col min="12" max="12" width="10.7109375" style="1" bestFit="1" customWidth="1"/>
    <col min="13" max="13" width="5.5703125" style="1" bestFit="1" customWidth="1"/>
    <col min="14" max="59" width="11.7109375" style="2" customWidth="1"/>
    <col min="60" max="60" width="49.140625" style="1" bestFit="1" customWidth="1"/>
    <col min="61" max="16384" width="9.140625" style="1"/>
  </cols>
  <sheetData>
    <row r="1" spans="1:60" ht="35.25" customHeight="1" thickBot="1" x14ac:dyDescent="0.3">
      <c r="A1" s="5" t="s">
        <v>85</v>
      </c>
      <c r="B1" s="3"/>
      <c r="C1" s="3"/>
      <c r="G1" s="3"/>
      <c r="N1" s="64" t="s">
        <v>84</v>
      </c>
      <c r="O1" s="60"/>
      <c r="P1" s="60"/>
      <c r="Q1" s="60"/>
      <c r="R1" s="60"/>
      <c r="S1" s="60"/>
      <c r="T1" s="60"/>
      <c r="U1" s="60"/>
      <c r="V1" s="60"/>
      <c r="W1" s="61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9"/>
    </row>
    <row r="2" spans="1:60" s="3" customFormat="1" ht="18.75" customHeight="1" x14ac:dyDescent="0.25">
      <c r="A2" s="50"/>
      <c r="B2" s="38" t="s">
        <v>20</v>
      </c>
      <c r="C2" s="51"/>
      <c r="D2" s="30"/>
      <c r="E2" s="31"/>
      <c r="F2" s="32"/>
      <c r="G2" s="33"/>
      <c r="H2" s="54" t="s">
        <v>74</v>
      </c>
      <c r="I2" s="55"/>
      <c r="J2" s="55"/>
      <c r="K2" s="55"/>
      <c r="L2" s="55"/>
      <c r="M2" s="56"/>
      <c r="N2" s="94"/>
      <c r="O2" s="95"/>
      <c r="P2" s="96"/>
      <c r="Q2" s="96"/>
      <c r="R2" s="94"/>
      <c r="S2" s="95"/>
      <c r="T2" s="96"/>
      <c r="U2" s="96"/>
      <c r="V2" s="94"/>
      <c r="W2" s="95"/>
      <c r="X2" s="96"/>
      <c r="Y2" s="96"/>
      <c r="Z2" s="94"/>
      <c r="AA2" s="95"/>
      <c r="AB2" s="96"/>
      <c r="AC2" s="96"/>
      <c r="AD2" s="94"/>
      <c r="AE2" s="95"/>
      <c r="AF2" s="96"/>
      <c r="AG2" s="96"/>
      <c r="AH2" s="94"/>
      <c r="AI2" s="95"/>
      <c r="AJ2" s="96"/>
      <c r="AK2" s="96"/>
      <c r="AL2" s="94"/>
      <c r="AM2" s="95"/>
      <c r="AN2" s="94"/>
      <c r="AO2" s="95"/>
      <c r="AP2" s="96"/>
      <c r="AQ2" s="96"/>
      <c r="AR2" s="94"/>
      <c r="AS2" s="95"/>
      <c r="AT2" s="96"/>
      <c r="AU2" s="96"/>
      <c r="AV2" s="94"/>
      <c r="AW2" s="95"/>
      <c r="AX2" s="96"/>
      <c r="AY2" s="96"/>
      <c r="AZ2" s="94"/>
      <c r="BA2" s="95"/>
      <c r="BB2" s="96"/>
      <c r="BC2" s="96"/>
      <c r="BD2" s="94"/>
      <c r="BE2" s="95"/>
      <c r="BF2" s="96"/>
      <c r="BG2" s="96"/>
      <c r="BH2" s="28"/>
    </row>
    <row r="3" spans="1:60" s="6" customFormat="1" ht="18.75" x14ac:dyDescent="0.25">
      <c r="A3" s="27"/>
      <c r="B3" s="26" t="s">
        <v>4</v>
      </c>
      <c r="C3" s="52" t="s">
        <v>21</v>
      </c>
      <c r="D3" s="34"/>
      <c r="E3" s="35"/>
      <c r="F3" s="29"/>
      <c r="G3" s="36"/>
      <c r="H3" s="86"/>
      <c r="I3" s="87"/>
      <c r="J3" s="87"/>
      <c r="K3" s="87"/>
      <c r="L3" s="87"/>
      <c r="M3" s="88"/>
      <c r="N3" s="42" t="s">
        <v>120</v>
      </c>
      <c r="O3" s="48" t="s">
        <v>63</v>
      </c>
      <c r="P3" s="43" t="s">
        <v>6</v>
      </c>
      <c r="Q3" s="43" t="s">
        <v>63</v>
      </c>
      <c r="R3" s="42" t="s">
        <v>67</v>
      </c>
      <c r="S3" s="48" t="s">
        <v>63</v>
      </c>
      <c r="T3" s="43" t="s">
        <v>68</v>
      </c>
      <c r="U3" s="43" t="s">
        <v>63</v>
      </c>
      <c r="V3" s="42" t="s">
        <v>64</v>
      </c>
      <c r="W3" s="48" t="s">
        <v>63</v>
      </c>
      <c r="X3" s="43" t="s">
        <v>19</v>
      </c>
      <c r="Y3" s="43" t="s">
        <v>63</v>
      </c>
      <c r="Z3" s="42" t="s">
        <v>8</v>
      </c>
      <c r="AA3" s="48" t="s">
        <v>63</v>
      </c>
      <c r="AB3" s="43" t="s">
        <v>13</v>
      </c>
      <c r="AC3" s="43" t="s">
        <v>63</v>
      </c>
      <c r="AD3" s="42" t="s">
        <v>14</v>
      </c>
      <c r="AE3" s="48" t="s">
        <v>63</v>
      </c>
      <c r="AF3" s="43" t="s">
        <v>69</v>
      </c>
      <c r="AG3" s="43" t="s">
        <v>63</v>
      </c>
      <c r="AH3" s="42" t="s">
        <v>15</v>
      </c>
      <c r="AI3" s="48" t="s">
        <v>63</v>
      </c>
      <c r="AJ3" s="43" t="s">
        <v>65</v>
      </c>
      <c r="AK3" s="43" t="s">
        <v>63</v>
      </c>
      <c r="AL3" s="42" t="s">
        <v>17</v>
      </c>
      <c r="AM3" s="48" t="s">
        <v>63</v>
      </c>
      <c r="AN3" s="42" t="s">
        <v>66</v>
      </c>
      <c r="AO3" s="48" t="s">
        <v>63</v>
      </c>
      <c r="AP3" s="43" t="s">
        <v>16</v>
      </c>
      <c r="AQ3" s="43" t="s">
        <v>63</v>
      </c>
      <c r="AR3" s="42" t="s">
        <v>18</v>
      </c>
      <c r="AS3" s="48" t="s">
        <v>63</v>
      </c>
      <c r="AT3" s="43" t="s">
        <v>9</v>
      </c>
      <c r="AU3" s="43" t="s">
        <v>63</v>
      </c>
      <c r="AV3" s="42" t="s">
        <v>12</v>
      </c>
      <c r="AW3" s="48" t="s">
        <v>63</v>
      </c>
      <c r="AX3" s="43" t="s">
        <v>11</v>
      </c>
      <c r="AY3" s="43" t="s">
        <v>63</v>
      </c>
      <c r="AZ3" s="42" t="s">
        <v>10</v>
      </c>
      <c r="BA3" s="48" t="s">
        <v>63</v>
      </c>
      <c r="BB3" s="43" t="s">
        <v>13</v>
      </c>
      <c r="BC3" s="43" t="s">
        <v>63</v>
      </c>
      <c r="BD3" s="42" t="s">
        <v>22</v>
      </c>
      <c r="BE3" s="48" t="s">
        <v>63</v>
      </c>
      <c r="BF3" s="43" t="s">
        <v>23</v>
      </c>
      <c r="BG3" s="43" t="s">
        <v>63</v>
      </c>
      <c r="BH3" s="97" t="s">
        <v>71</v>
      </c>
    </row>
    <row r="4" spans="1:60" s="41" customFormat="1" ht="18.75" x14ac:dyDescent="0.25">
      <c r="A4" s="53" t="s">
        <v>86</v>
      </c>
      <c r="B4" s="108">
        <f>SUMIF($G11:$G113,"*aa*",B11:B113)</f>
        <v>12295</v>
      </c>
      <c r="C4" s="109">
        <f>SUMIF($G11:$G113,"*aa*",C11:C113)</f>
        <v>188</v>
      </c>
      <c r="D4" s="44"/>
      <c r="E4" s="45" t="s">
        <v>110</v>
      </c>
      <c r="F4" s="107">
        <f>COUNTIF(G11:G115,"Verdediging")</f>
        <v>51</v>
      </c>
      <c r="G4" s="46"/>
      <c r="H4" s="103">
        <f>H8</f>
        <v>-284</v>
      </c>
      <c r="I4" s="89" t="s">
        <v>20</v>
      </c>
      <c r="J4" s="47"/>
      <c r="K4" s="105">
        <f>K7</f>
        <v>-1.5098039215686274</v>
      </c>
      <c r="L4" s="47" t="s">
        <v>61</v>
      </c>
      <c r="M4" s="57"/>
      <c r="N4" s="110">
        <f>SUMIF($G11:$G113,"*aa*",N11:N113)</f>
        <v>18</v>
      </c>
      <c r="O4" s="109">
        <f>AVERAGEIF($G11:$G113,"*aa*",O11:O113)</f>
        <v>5</v>
      </c>
      <c r="P4" s="108">
        <f>SUMIF($G11:$G113,"*aa*",P11:P113)</f>
        <v>922</v>
      </c>
      <c r="Q4" s="111">
        <f>AVERAGEIF($G11:$G113,"*aa*",Q11:Q113)</f>
        <v>5.9318181818181817</v>
      </c>
      <c r="R4" s="110">
        <f>SUMIF($G11:$G113,"*aa*",R11:R113)</f>
        <v>283</v>
      </c>
      <c r="S4" s="112">
        <f>AVERAGEIF($G11:$G113,"*aa*",S11:S113)</f>
        <v>5.5909090909090908</v>
      </c>
      <c r="T4" s="108">
        <f>SUMIF($G11:$G113,"*aa*",T11:T113)</f>
        <v>0</v>
      </c>
      <c r="U4" s="111"/>
      <c r="V4" s="110">
        <f>SUMIF($G11:$G113,"*aa*",V11:V113)</f>
        <v>133</v>
      </c>
      <c r="W4" s="112">
        <f>AVERAGEIF($G11:$G113,"*aa*",W11:W113)</f>
        <v>4.75</v>
      </c>
      <c r="X4" s="108">
        <f>SUMIF($G11:$G113,"*aa*",X11:X113)</f>
        <v>220</v>
      </c>
      <c r="Y4" s="111">
        <f>AVERAGEIF($G11:$G113,"*aa*",Y11:Y113)</f>
        <v>5.5454545454545459</v>
      </c>
      <c r="Z4" s="110">
        <f>SUMIF($G11:$G113,"*aa*",Z11:Z113)</f>
        <v>348</v>
      </c>
      <c r="AA4" s="112">
        <f>AVERAGEIF($G11:$G113,"*aa*",AA11:AA113)</f>
        <v>5.083333333333333</v>
      </c>
      <c r="AB4" s="108">
        <f>SUMIF($G11:$G113,"*aa*",AB11:AB113)</f>
        <v>29</v>
      </c>
      <c r="AC4" s="111">
        <f>AVERAGEIF($G11:$G113,"*aa*",AC11:AC113)</f>
        <v>3.5</v>
      </c>
      <c r="AD4" s="110">
        <f>SUMIF($G11:$G113,"*aa*",AD11:AD113)</f>
        <v>96</v>
      </c>
      <c r="AE4" s="112">
        <f>AVERAGEIF($G11:$G113,"*aa*",AE11:AE113)</f>
        <v>2.5625</v>
      </c>
      <c r="AF4" s="108">
        <f>SUMIF($G11:$G113,"*aa*",AF11:AF113)</f>
        <v>32</v>
      </c>
      <c r="AG4" s="111">
        <f>AVERAGEIF($G11:$G113,"*aa*",AG11:AG113)</f>
        <v>2.5</v>
      </c>
      <c r="AH4" s="110">
        <f>SUMIF($G11:$G113,"*aa*",AH11:AH113)</f>
        <v>556</v>
      </c>
      <c r="AI4" s="112">
        <f>AVERAGEIF($G11:$G113,"*aa*",AI11:AI113)</f>
        <v>4.4090909090909092</v>
      </c>
      <c r="AJ4" s="108">
        <f>SUMIF($G11:$G113,"*aa*",AJ11:AJ113)</f>
        <v>191</v>
      </c>
      <c r="AK4" s="111">
        <f>AVERAGEIF($G11:$G113,"*aa*",AK11:AK113)</f>
        <v>3.5</v>
      </c>
      <c r="AL4" s="110">
        <f>SUMIF($G11:$G113,"*aa*",AL11:AL113)</f>
        <v>0</v>
      </c>
      <c r="AM4" s="112"/>
      <c r="AN4" s="110">
        <f>SUMIF($G11:$G113,"*aa*",AN11:AN113)</f>
        <v>15</v>
      </c>
      <c r="AO4" s="112">
        <f>AVERAGEIF($G11:$G113,"*aa*",AO11:AO113)</f>
        <v>1.7777777777777777</v>
      </c>
      <c r="AP4" s="108">
        <f>SUMIF($G11:$G113,"*aa*",AP11:AP113)</f>
        <v>7</v>
      </c>
      <c r="AQ4" s="111">
        <f>AVERAGEIF($G11:$G113,"*aa*",AQ11:AQ113)</f>
        <v>1.6666666666666667</v>
      </c>
      <c r="AR4" s="110">
        <f>SUMIF($G11:$G113,"*aa*",AR11:AR113)</f>
        <v>12</v>
      </c>
      <c r="AS4" s="112">
        <f>AVERAGEIF($G11:$G113,"*aa*",AS11:AS113)</f>
        <v>1</v>
      </c>
      <c r="AT4" s="108">
        <f>SUMIF($G11:$G113,"*aa*",AT11:AT113)</f>
        <v>51</v>
      </c>
      <c r="AU4" s="111">
        <f>AVERAGEIF($G11:$G113,"*aa*",AU11:AU113)</f>
        <v>8.2549019607843146</v>
      </c>
      <c r="AV4" s="110">
        <f>SUMIF($G11:$G113,"*aa*",AV11:AV113)</f>
        <v>38</v>
      </c>
      <c r="AW4" s="112">
        <f>AVERAGEIF($G11:$G113,"*aa*",AW11:AW113)</f>
        <v>7.9090909090909092</v>
      </c>
      <c r="AX4" s="108">
        <f>SUMIF($G11:$G113,"*aa*",AX11:AX113)</f>
        <v>31</v>
      </c>
      <c r="AY4" s="111">
        <f>AVERAGEIF($G11:$G113,"*aa*",AY11:AY113)</f>
        <v>4.4090909090909092</v>
      </c>
      <c r="AZ4" s="110">
        <f>SUMIF($G11:$G113,"*aa*",AZ11:AZ113)</f>
        <v>75</v>
      </c>
      <c r="BA4" s="112">
        <f>AVERAGEIF($G11:$G113,"*aa*",BA11:BA113)</f>
        <v>4.0571428571428569</v>
      </c>
      <c r="BB4" s="108">
        <f>SUMIF($G11:$G113,"*aa*",BB11:BB113)</f>
        <v>79</v>
      </c>
      <c r="BC4" s="111">
        <f>AVERAGEIF($G11:$G113,"*aa*",BC11:BC113)</f>
        <v>4.882352941176471</v>
      </c>
      <c r="BD4" s="110">
        <f>SUMIF($G11:$G113,"*aa*",BD11:BD113)</f>
        <v>1</v>
      </c>
      <c r="BE4" s="112">
        <f>AVERAGEIF($G11:$G113,"*aa*",BE11:BE113)</f>
        <v>2</v>
      </c>
      <c r="BF4" s="108">
        <f>SUMIF($G11:$G113,"*aa*",BF11:BF113)</f>
        <v>2</v>
      </c>
      <c r="BG4" s="111">
        <f>AVERAGEIF($G11:$G113,"*aa*",BG11:BG113)</f>
        <v>5</v>
      </c>
      <c r="BH4" s="49"/>
    </row>
    <row r="5" spans="1:60" s="41" customFormat="1" ht="18.75" x14ac:dyDescent="0.25">
      <c r="A5" s="53" t="s">
        <v>87</v>
      </c>
      <c r="B5" s="108">
        <f>SUMIF($G11:$G113,"*Ver*",B11:B113)</f>
        <v>12228</v>
      </c>
      <c r="C5" s="109">
        <f>SUMIF($G11:$G113,"*Ver*",C11:C113)</f>
        <v>187</v>
      </c>
      <c r="D5" s="44"/>
      <c r="E5" s="45" t="s">
        <v>110</v>
      </c>
      <c r="F5" s="107">
        <f>COUNTIF(G11:G115,"Aanval")</f>
        <v>52</v>
      </c>
      <c r="G5" s="46"/>
      <c r="H5" s="104">
        <f>H7</f>
        <v>-5.4615384615384617</v>
      </c>
      <c r="I5" s="89" t="s">
        <v>61</v>
      </c>
      <c r="J5" s="47"/>
      <c r="K5" s="106">
        <f>K8</f>
        <v>-77</v>
      </c>
      <c r="L5" s="47" t="s">
        <v>20</v>
      </c>
      <c r="M5" s="57"/>
      <c r="N5" s="110">
        <f>SUMIF($G11:$G113,"*Ver*",N11:N113)</f>
        <v>0</v>
      </c>
      <c r="O5" s="109"/>
      <c r="P5" s="108">
        <f>SUMIF($G11:$G113,"*Ver*",P11:P113)</f>
        <v>225</v>
      </c>
      <c r="Q5" s="111">
        <f>AVERAGEIF($G11:$G113,"*Ver*",Q11:Q113)</f>
        <v>5.7647058823529411</v>
      </c>
      <c r="R5" s="110">
        <f>SUMIF($G11:$G113,"*Ver*",R11:R113)</f>
        <v>57</v>
      </c>
      <c r="S5" s="112">
        <f>AVERAGEIF($G11:$G113,"*Ver*",S11:S113)</f>
        <v>6</v>
      </c>
      <c r="T5" s="108">
        <f>SUMIF($G11:$G113,"*Ver*",T11:T113)</f>
        <v>0</v>
      </c>
      <c r="U5" s="111"/>
      <c r="V5" s="110">
        <f>SUMIF($G11:$G113,"*Ver*",V11:V113)</f>
        <v>128</v>
      </c>
      <c r="W5" s="112">
        <f>AVERAGEIF($G11:$G113,"*Ver*",W11:W113)</f>
        <v>4.8125</v>
      </c>
      <c r="X5" s="108">
        <f>SUMIF($G11:$G113,"*Ver*",X11:X113)</f>
        <v>162</v>
      </c>
      <c r="Y5" s="111">
        <f>AVERAGEIF($G11:$G113,"*Ver*",Y11:Y113)</f>
        <v>6</v>
      </c>
      <c r="Z5" s="110">
        <f>SUMIF($G11:$G113,"*Ver*",Z11:Z113)</f>
        <v>446</v>
      </c>
      <c r="AA5" s="112">
        <f>AVERAGEIF($G11:$G113,"*Ver*",AA11:AA113)</f>
        <v>5.2105263157894735</v>
      </c>
      <c r="AB5" s="108">
        <f>SUMIF($G11:$G113,"*Ver*",AB11:AB113)</f>
        <v>0</v>
      </c>
      <c r="AC5" s="111"/>
      <c r="AD5" s="110">
        <f>SUMIF($G11:$G113,"*Ver*",AD11:AD113)</f>
        <v>292</v>
      </c>
      <c r="AE5" s="112">
        <f>AVERAGEIF($G11:$G113,"*Ver*",AE11:AE113)</f>
        <v>2.8620689655172415</v>
      </c>
      <c r="AF5" s="108">
        <f>SUMIF($G11:$G113,"*Ver*",AF11:AF113)</f>
        <v>22</v>
      </c>
      <c r="AG5" s="111">
        <f>AVERAGEIF($G11:$G113,"*Ver*",AG11:AG113)</f>
        <v>3</v>
      </c>
      <c r="AH5" s="110">
        <f>SUMIF($G11:$G113,"*Ver*",AH11:AH113)</f>
        <v>154</v>
      </c>
      <c r="AI5" s="112">
        <f>AVERAGEIF($G11:$G113,"*Ver*",AI11:AI113)</f>
        <v>4.333333333333333</v>
      </c>
      <c r="AJ5" s="108">
        <f>SUMIF($G11:$G113,"*Ver*",AJ11:AJ113)</f>
        <v>35</v>
      </c>
      <c r="AK5" s="111">
        <f>AVERAGEIF($G11:$G113,"*Ver*",AK11:AK113)</f>
        <v>4.5</v>
      </c>
      <c r="AL5" s="110">
        <f>SUMIF($G11:$G113,"*Ver*",AL11:AL113)</f>
        <v>0</v>
      </c>
      <c r="AM5" s="112"/>
      <c r="AN5" s="110">
        <f>SUMIF($G11:$G113,"*Ver*",AN11:AN113)</f>
        <v>41</v>
      </c>
      <c r="AO5" s="112">
        <f>AVERAGEIF($G11:$G113,"*Ver*",AO11:AO113)</f>
        <v>3.2222222222222223</v>
      </c>
      <c r="AP5" s="108">
        <f>SUMIF($G11:$G113,"*Ver*",AP11:AP113)</f>
        <v>29</v>
      </c>
      <c r="AQ5" s="111">
        <f>AVERAGEIF($G11:$G113,"*Ver*",AQ11:AQ113)</f>
        <v>1.8333333333333333</v>
      </c>
      <c r="AR5" s="110">
        <f>SUMIF($G11:$G113,"*Ver*",AR11:AR113)</f>
        <v>2</v>
      </c>
      <c r="AS5" s="112">
        <f>AVERAGEIF($G11:$G113,"*Ver*",AS11:AS113)</f>
        <v>1</v>
      </c>
      <c r="AT5" s="108">
        <f>SUMIF($G11:$G113,"*Ver*",AT11:AT113)</f>
        <v>41</v>
      </c>
      <c r="AU5" s="111">
        <f>AVERAGEIF($G11:$G113,"*Ver*",AU11:AU113)</f>
        <v>9.8292682926829276</v>
      </c>
      <c r="AV5" s="110">
        <f>SUMIF($G11:$G113,"*Ver*",AV11:AV113)</f>
        <v>19</v>
      </c>
      <c r="AW5" s="112">
        <f>AVERAGEIF($G11:$G113,"*Ver*",AW11:AW113)</f>
        <v>9.3157894736842106</v>
      </c>
      <c r="AX5" s="108">
        <f>SUMIF($G11:$G113,"*Ver*",AX11:AX113)</f>
        <v>12</v>
      </c>
      <c r="AY5" s="111">
        <f>AVERAGEIF($G11:$G113,"*Ver*",AY11:AY113)</f>
        <v>4</v>
      </c>
      <c r="AZ5" s="110">
        <f>SUMIF($G11:$G113,"*Ver*",AZ11:AZ113)</f>
        <v>72</v>
      </c>
      <c r="BA5" s="112">
        <f>AVERAGEIF($G11:$G113,"*Ver*",BA11:BA113)</f>
        <v>4.5238095238095237</v>
      </c>
      <c r="BB5" s="108">
        <f>SUMIF($G11:$G113,"*Ver*",BB11:BB113)</f>
        <v>91</v>
      </c>
      <c r="BC5" s="111">
        <f>AVERAGEIF($G11:$G113,"*Ver*",BC11:BC113)</f>
        <v>5.0454545454545459</v>
      </c>
      <c r="BD5" s="110">
        <f>SUMIF($G11:$G113,"*Ver*",BD11:BD113)</f>
        <v>5</v>
      </c>
      <c r="BE5" s="112">
        <f>AVERAGEIF($G11:$G113,"*Ver*",BE11:BE113)</f>
        <v>1.6</v>
      </c>
      <c r="BF5" s="108">
        <f>SUMIF($G11:$G113,"*Ver*",BF11:BF113)</f>
        <v>7</v>
      </c>
      <c r="BG5" s="111">
        <f>AVERAGEIF($G11:$G113,"*Ver*",BG11:BG113)</f>
        <v>4.5</v>
      </c>
      <c r="BH5" s="49"/>
    </row>
    <row r="6" spans="1:60" ht="34.5" customHeight="1" thickBot="1" x14ac:dyDescent="0.3">
      <c r="A6" s="113" t="s">
        <v>141</v>
      </c>
      <c r="B6" s="114"/>
      <c r="C6" s="115"/>
      <c r="D6" s="116" t="s">
        <v>142</v>
      </c>
      <c r="E6" s="117"/>
      <c r="F6" s="117"/>
      <c r="G6" s="118"/>
      <c r="H6" s="83" t="s">
        <v>140</v>
      </c>
      <c r="I6" s="84"/>
      <c r="J6" s="84"/>
      <c r="K6" s="84"/>
      <c r="L6" s="84"/>
      <c r="M6" s="85"/>
      <c r="N6" s="58" t="s">
        <v>111</v>
      </c>
      <c r="O6" s="90"/>
      <c r="P6" s="39" t="s">
        <v>88</v>
      </c>
      <c r="Q6" s="39"/>
      <c r="R6" s="91" t="s">
        <v>75</v>
      </c>
      <c r="S6" s="92"/>
      <c r="T6" s="93" t="s">
        <v>76</v>
      </c>
      <c r="U6" s="93"/>
      <c r="V6" s="58" t="s">
        <v>77</v>
      </c>
      <c r="W6" s="90"/>
      <c r="X6" s="39" t="s">
        <v>112</v>
      </c>
      <c r="Y6" s="39"/>
      <c r="Z6" s="58" t="s">
        <v>78</v>
      </c>
      <c r="AA6" s="90"/>
      <c r="AB6" s="39" t="s">
        <v>79</v>
      </c>
      <c r="AC6" s="39"/>
      <c r="AD6" s="58" t="s">
        <v>80</v>
      </c>
      <c r="AE6" s="90"/>
      <c r="AF6" s="39" t="s">
        <v>113</v>
      </c>
      <c r="AG6" s="39"/>
      <c r="AH6" s="58" t="s">
        <v>114</v>
      </c>
      <c r="AI6" s="90"/>
      <c r="AJ6" s="39" t="s">
        <v>115</v>
      </c>
      <c r="AK6" s="39"/>
      <c r="AL6" s="58" t="s">
        <v>81</v>
      </c>
      <c r="AM6" s="90"/>
      <c r="AN6" s="58" t="s">
        <v>116</v>
      </c>
      <c r="AO6" s="90"/>
      <c r="AP6" s="39" t="s">
        <v>117</v>
      </c>
      <c r="AQ6" s="39"/>
      <c r="AR6" s="58" t="s">
        <v>118</v>
      </c>
      <c r="AS6" s="90"/>
      <c r="AT6" s="39" t="s">
        <v>119</v>
      </c>
      <c r="AU6" s="39"/>
      <c r="AV6" s="58" t="s">
        <v>83</v>
      </c>
      <c r="AW6" s="90"/>
      <c r="AX6" s="37" t="s">
        <v>121</v>
      </c>
      <c r="AY6" s="37"/>
      <c r="AZ6" s="62" t="s">
        <v>122</v>
      </c>
      <c r="BA6" s="59"/>
      <c r="BB6" s="37" t="s">
        <v>123</v>
      </c>
      <c r="BC6" s="37"/>
      <c r="BD6" s="62" t="s">
        <v>82</v>
      </c>
      <c r="BE6" s="59"/>
      <c r="BF6" s="37" t="s">
        <v>82</v>
      </c>
      <c r="BG6" s="37"/>
      <c r="BH6" s="63"/>
    </row>
    <row r="7" spans="1:60" s="4" customFormat="1" ht="15.75" hidden="1" outlineLevel="1" thickBot="1" x14ac:dyDescent="0.3">
      <c r="B7" s="14">
        <f>AVERAGE(B11:B114)</f>
        <v>238.08737864077671</v>
      </c>
      <c r="C7" s="14">
        <f>AVERAGE(C11:C114)</f>
        <v>3.6407766990291264</v>
      </c>
      <c r="G7" s="13" t="s">
        <v>61</v>
      </c>
      <c r="H7" s="14">
        <f t="shared" ref="H7:N7" si="0">AVERAGE(H11:H114)</f>
        <v>-5.4615384615384617</v>
      </c>
      <c r="I7" s="14">
        <f t="shared" si="0"/>
        <v>1.4230769230769231</v>
      </c>
      <c r="J7" s="14">
        <f t="shared" si="0"/>
        <v>67.807692307692307</v>
      </c>
      <c r="K7" s="14">
        <f t="shared" si="0"/>
        <v>-1.5098039215686274</v>
      </c>
      <c r="L7" s="14">
        <f t="shared" si="0"/>
        <v>1.9215686274509804</v>
      </c>
      <c r="M7" s="14">
        <f t="shared" si="0"/>
        <v>76.960784313725483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>
        <f t="shared" ref="N7:BG7" si="1">AVERAGE(AT11:AT114)</f>
        <v>1</v>
      </c>
      <c r="AU7" s="14">
        <f t="shared" si="1"/>
        <v>8.9565217391304355</v>
      </c>
      <c r="AV7" s="14">
        <f t="shared" si="1"/>
        <v>1.0961538461538463</v>
      </c>
      <c r="AW7" s="14">
        <f t="shared" si="1"/>
        <v>8.4230769230769234</v>
      </c>
      <c r="AX7" s="14">
        <f t="shared" si="1"/>
        <v>1.6538461538461537</v>
      </c>
      <c r="AY7" s="14">
        <f t="shared" si="1"/>
        <v>4.3461538461538458</v>
      </c>
      <c r="AZ7" s="14">
        <f t="shared" si="1"/>
        <v>1.9090909090909092</v>
      </c>
      <c r="BA7" s="14">
        <f t="shared" si="1"/>
        <v>4.3116883116883118</v>
      </c>
      <c r="BB7" s="14">
        <f t="shared" si="1"/>
        <v>2.1794871794871793</v>
      </c>
      <c r="BC7" s="14">
        <f t="shared" si="1"/>
        <v>4.9743589743589745</v>
      </c>
      <c r="BD7" s="14">
        <f t="shared" si="1"/>
        <v>1</v>
      </c>
      <c r="BE7" s="14">
        <f t="shared" si="1"/>
        <v>1.6666666666666667</v>
      </c>
      <c r="BF7" s="14">
        <f t="shared" si="1"/>
        <v>1.8</v>
      </c>
      <c r="BG7" s="14">
        <f t="shared" si="1"/>
        <v>4.5999999999999996</v>
      </c>
    </row>
    <row r="8" spans="1:60" s="4" customFormat="1" ht="15.75" hidden="1" outlineLevel="1" thickBot="1" x14ac:dyDescent="0.3">
      <c r="B8" s="4">
        <f>SUM(B11:B114)</f>
        <v>24523</v>
      </c>
      <c r="C8" s="4">
        <f>SUM(C11:C114)</f>
        <v>375</v>
      </c>
      <c r="G8" s="13" t="s">
        <v>20</v>
      </c>
      <c r="H8" s="22">
        <f>SUM(H11:H114)</f>
        <v>-284</v>
      </c>
      <c r="I8" s="4">
        <f>SUM(I11:I114)</f>
        <v>74</v>
      </c>
      <c r="K8" s="22">
        <f>SUM(K11:K114)</f>
        <v>-77</v>
      </c>
      <c r="L8" s="4">
        <f>SUM(L11:L114)</f>
        <v>98</v>
      </c>
      <c r="N8" s="4">
        <f>SUM(N11:N114)</f>
        <v>18</v>
      </c>
      <c r="P8" s="4">
        <f>SUM(P11:P114)</f>
        <v>1147</v>
      </c>
      <c r="R8" s="4">
        <f>SUM(R11:R114)</f>
        <v>340</v>
      </c>
      <c r="T8" s="4">
        <f>SUM(T11:T114)</f>
        <v>0</v>
      </c>
      <c r="V8" s="4">
        <f>SUM(V11:V114)</f>
        <v>261</v>
      </c>
      <c r="X8" s="4">
        <f>SUM(X11:X114)</f>
        <v>382</v>
      </c>
      <c r="Z8" s="4">
        <f>SUM(Z11:Z114)</f>
        <v>794</v>
      </c>
      <c r="AB8" s="4">
        <f>SUM(AB11:AB114)</f>
        <v>29</v>
      </c>
      <c r="AD8" s="4">
        <f>SUM(AD11:AD114)</f>
        <v>388</v>
      </c>
      <c r="AF8" s="4">
        <f>SUM(AF11:AF114)</f>
        <v>54</v>
      </c>
      <c r="AH8" s="4">
        <f>SUM(AH11:AH114)</f>
        <v>710</v>
      </c>
      <c r="AJ8" s="4">
        <f>SUM(AJ11:AJ114)</f>
        <v>226</v>
      </c>
      <c r="AL8" s="4">
        <f>SUM(AL11:AL114)</f>
        <v>0</v>
      </c>
      <c r="AN8" s="4">
        <f>SUM(AN11:AN114)</f>
        <v>56</v>
      </c>
      <c r="AP8" s="4">
        <f>SUM(AP11:AP114)</f>
        <v>36</v>
      </c>
      <c r="AR8" s="4">
        <f>SUM(AR11:AR114)</f>
        <v>14</v>
      </c>
      <c r="AT8" s="4">
        <f>SUM(AT11:AT114)</f>
        <v>92</v>
      </c>
      <c r="AV8" s="4">
        <f>SUM(AV11:AV114)</f>
        <v>57</v>
      </c>
      <c r="AX8" s="4">
        <f>SUM(AX11:AX114)</f>
        <v>43</v>
      </c>
      <c r="AZ8" s="4">
        <f>SUM(AZ11:AZ114)</f>
        <v>147</v>
      </c>
      <c r="BB8" s="4">
        <f>SUM(BB11:BB114)</f>
        <v>170</v>
      </c>
      <c r="BD8" s="4">
        <f>SUM(BD11:BD114)</f>
        <v>6</v>
      </c>
      <c r="BF8" s="4">
        <f>SUM(BF11:BF114)</f>
        <v>9</v>
      </c>
    </row>
    <row r="9" spans="1:60" s="74" customFormat="1" ht="15.75" collapsed="1" x14ac:dyDescent="0.25">
      <c r="A9" s="65"/>
      <c r="B9" s="67" t="s">
        <v>20</v>
      </c>
      <c r="C9" s="68"/>
      <c r="D9" s="65"/>
      <c r="E9" s="69"/>
      <c r="F9" s="66"/>
      <c r="G9" s="66"/>
      <c r="H9" s="67" t="s">
        <v>38</v>
      </c>
      <c r="I9" s="70"/>
      <c r="J9" s="68"/>
      <c r="K9" s="67" t="s">
        <v>37</v>
      </c>
      <c r="L9" s="70"/>
      <c r="M9" s="68"/>
      <c r="N9" s="71">
        <v>1</v>
      </c>
      <c r="O9" s="72"/>
      <c r="P9" s="71">
        <v>1</v>
      </c>
      <c r="Q9" s="72"/>
      <c r="R9" s="71">
        <v>5</v>
      </c>
      <c r="S9" s="72"/>
      <c r="T9" s="71">
        <v>1</v>
      </c>
      <c r="U9" s="72"/>
      <c r="V9" s="71">
        <v>2</v>
      </c>
      <c r="W9" s="72"/>
      <c r="X9" s="71">
        <v>5</v>
      </c>
      <c r="Y9" s="72"/>
      <c r="Z9" s="71">
        <v>4</v>
      </c>
      <c r="AA9" s="72"/>
      <c r="AB9" s="71">
        <v>14</v>
      </c>
      <c r="AC9" s="72"/>
      <c r="AD9" s="71">
        <v>20</v>
      </c>
      <c r="AE9" s="72"/>
      <c r="AF9" s="71">
        <v>25</v>
      </c>
      <c r="AG9" s="72"/>
      <c r="AH9" s="71">
        <v>5</v>
      </c>
      <c r="AI9" s="72"/>
      <c r="AJ9" s="71">
        <v>2</v>
      </c>
      <c r="AK9" s="72"/>
      <c r="AL9" s="71">
        <v>8</v>
      </c>
      <c r="AM9" s="72"/>
      <c r="AN9" s="71">
        <v>30</v>
      </c>
      <c r="AO9" s="72"/>
      <c r="AP9" s="71">
        <v>12</v>
      </c>
      <c r="AQ9" s="72"/>
      <c r="AR9" s="71">
        <v>30</v>
      </c>
      <c r="AS9" s="72"/>
      <c r="AT9" s="71"/>
      <c r="AU9" s="72"/>
      <c r="AV9" s="71"/>
      <c r="AW9" s="72"/>
      <c r="AX9" s="71"/>
      <c r="AY9" s="72"/>
      <c r="AZ9" s="71"/>
      <c r="BA9" s="72"/>
      <c r="BB9" s="71"/>
      <c r="BC9" s="72"/>
      <c r="BD9" s="71"/>
      <c r="BE9" s="72"/>
      <c r="BF9" s="71"/>
      <c r="BG9" s="72"/>
      <c r="BH9" s="73"/>
    </row>
    <row r="10" spans="1:60" s="82" customFormat="1" ht="15.75" x14ac:dyDescent="0.25">
      <c r="A10" s="75" t="s">
        <v>62</v>
      </c>
      <c r="B10" s="77" t="s">
        <v>4</v>
      </c>
      <c r="C10" s="76" t="s">
        <v>21</v>
      </c>
      <c r="D10" s="77" t="s">
        <v>0</v>
      </c>
      <c r="E10" s="78" t="s">
        <v>30</v>
      </c>
      <c r="F10" s="76" t="s">
        <v>1</v>
      </c>
      <c r="G10" s="76" t="s">
        <v>31</v>
      </c>
      <c r="H10" s="77" t="s">
        <v>35</v>
      </c>
      <c r="I10" s="78" t="s">
        <v>2</v>
      </c>
      <c r="J10" s="76" t="s">
        <v>3</v>
      </c>
      <c r="K10" s="77" t="s">
        <v>34</v>
      </c>
      <c r="L10" s="78" t="s">
        <v>2</v>
      </c>
      <c r="M10" s="76" t="s">
        <v>3</v>
      </c>
      <c r="N10" s="79" t="s">
        <v>7</v>
      </c>
      <c r="O10" s="80" t="s">
        <v>63</v>
      </c>
      <c r="P10" s="79" t="s">
        <v>6</v>
      </c>
      <c r="Q10" s="80" t="s">
        <v>63</v>
      </c>
      <c r="R10" s="79" t="s">
        <v>67</v>
      </c>
      <c r="S10" s="80" t="s">
        <v>63</v>
      </c>
      <c r="T10" s="79" t="s">
        <v>68</v>
      </c>
      <c r="U10" s="80" t="s">
        <v>63</v>
      </c>
      <c r="V10" s="79" t="s">
        <v>64</v>
      </c>
      <c r="W10" s="80" t="s">
        <v>63</v>
      </c>
      <c r="X10" s="79" t="s">
        <v>19</v>
      </c>
      <c r="Y10" s="80" t="s">
        <v>63</v>
      </c>
      <c r="Z10" s="79" t="s">
        <v>8</v>
      </c>
      <c r="AA10" s="80" t="s">
        <v>63</v>
      </c>
      <c r="AB10" s="79" t="s">
        <v>13</v>
      </c>
      <c r="AC10" s="80" t="s">
        <v>63</v>
      </c>
      <c r="AD10" s="79" t="s">
        <v>14</v>
      </c>
      <c r="AE10" s="80" t="s">
        <v>63</v>
      </c>
      <c r="AF10" s="79" t="s">
        <v>69</v>
      </c>
      <c r="AG10" s="80" t="s">
        <v>63</v>
      </c>
      <c r="AH10" s="79" t="s">
        <v>15</v>
      </c>
      <c r="AI10" s="80" t="s">
        <v>63</v>
      </c>
      <c r="AJ10" s="79" t="s">
        <v>65</v>
      </c>
      <c r="AK10" s="80" t="s">
        <v>63</v>
      </c>
      <c r="AL10" s="79" t="s">
        <v>17</v>
      </c>
      <c r="AM10" s="80" t="s">
        <v>63</v>
      </c>
      <c r="AN10" s="79" t="s">
        <v>66</v>
      </c>
      <c r="AO10" s="80" t="s">
        <v>63</v>
      </c>
      <c r="AP10" s="79" t="s">
        <v>16</v>
      </c>
      <c r="AQ10" s="80" t="s">
        <v>63</v>
      </c>
      <c r="AR10" s="79" t="s">
        <v>18</v>
      </c>
      <c r="AS10" s="80" t="s">
        <v>63</v>
      </c>
      <c r="AT10" s="79" t="s">
        <v>9</v>
      </c>
      <c r="AU10" s="80" t="s">
        <v>63</v>
      </c>
      <c r="AV10" s="79" t="s">
        <v>12</v>
      </c>
      <c r="AW10" s="80" t="s">
        <v>63</v>
      </c>
      <c r="AX10" s="79" t="s">
        <v>11</v>
      </c>
      <c r="AY10" s="80" t="s">
        <v>63</v>
      </c>
      <c r="AZ10" s="79" t="s">
        <v>10</v>
      </c>
      <c r="BA10" s="80" t="s">
        <v>63</v>
      </c>
      <c r="BB10" s="79" t="s">
        <v>13</v>
      </c>
      <c r="BC10" s="80" t="s">
        <v>63</v>
      </c>
      <c r="BD10" s="79" t="s">
        <v>22</v>
      </c>
      <c r="BE10" s="80" t="s">
        <v>63</v>
      </c>
      <c r="BF10" s="79" t="s">
        <v>23</v>
      </c>
      <c r="BG10" s="80" t="s">
        <v>63</v>
      </c>
      <c r="BH10" s="81" t="s">
        <v>71</v>
      </c>
    </row>
    <row r="11" spans="1:60" ht="18.75" x14ac:dyDescent="0.25">
      <c r="A11" s="18">
        <v>70</v>
      </c>
      <c r="B11" s="15">
        <f>(P11*$P$9)+(N11*$N$9)+(Z11*$Z$9)+(AB11*$AB$9)+(AD11*$AD$9)+(X11*$X$9)+(AH11*$AH$9)+(AP11*$AP$9)+(AL11*$AL$9)+(AR11*$AR$9)+(V11*V$9)+(AJ11*$AJ$9)+(R11*$R$9)+(T11*$T$9)+(AF11*$AF$9)+(AN11*$AN$9)</f>
        <v>250</v>
      </c>
      <c r="C11" s="12">
        <f>AX11+AZ11+BB11+BD11+BF11</f>
        <v>4</v>
      </c>
      <c r="D11" s="7">
        <v>12</v>
      </c>
      <c r="E11" s="8" t="s">
        <v>52</v>
      </c>
      <c r="F11" s="9">
        <v>20</v>
      </c>
      <c r="G11" s="10" t="s">
        <v>24</v>
      </c>
      <c r="H11" s="100">
        <f>$D11-$F11</f>
        <v>-8</v>
      </c>
      <c r="I11" s="101">
        <v>3</v>
      </c>
      <c r="J11" s="102">
        <v>100</v>
      </c>
      <c r="K11" s="100"/>
      <c r="L11" s="101"/>
      <c r="M11" s="102"/>
      <c r="N11" s="15"/>
      <c r="O11" s="12"/>
      <c r="P11" s="15"/>
      <c r="Q11" s="12"/>
      <c r="R11" s="15"/>
      <c r="S11" s="12"/>
      <c r="T11" s="15"/>
      <c r="U11" s="12"/>
      <c r="V11" s="15"/>
      <c r="W11" s="12"/>
      <c r="X11" s="24">
        <f>16+4</f>
        <v>20</v>
      </c>
      <c r="Y11" s="12">
        <v>6</v>
      </c>
      <c r="Z11" s="15"/>
      <c r="AA11" s="12"/>
      <c r="AB11" s="15"/>
      <c r="AC11" s="12"/>
      <c r="AD11" s="15"/>
      <c r="AE11" s="12"/>
      <c r="AF11" s="15"/>
      <c r="AG11" s="12"/>
      <c r="AH11" s="15"/>
      <c r="AI11" s="12"/>
      <c r="AJ11" s="24">
        <f>10+5</f>
        <v>15</v>
      </c>
      <c r="AK11" s="12">
        <v>3</v>
      </c>
      <c r="AL11" s="15"/>
      <c r="AM11" s="12"/>
      <c r="AN11" s="15"/>
      <c r="AO11" s="12"/>
      <c r="AP11" s="15"/>
      <c r="AQ11" s="12"/>
      <c r="AR11" s="15">
        <v>4</v>
      </c>
      <c r="AS11" s="12">
        <v>1</v>
      </c>
      <c r="AT11" s="15">
        <v>1</v>
      </c>
      <c r="AU11" s="12">
        <v>8</v>
      </c>
      <c r="AV11" s="15">
        <v>1</v>
      </c>
      <c r="AW11" s="12">
        <v>5</v>
      </c>
      <c r="AX11" s="15">
        <v>1</v>
      </c>
      <c r="AY11" s="12">
        <v>4</v>
      </c>
      <c r="AZ11" s="15">
        <v>3</v>
      </c>
      <c r="BA11" s="12">
        <v>4</v>
      </c>
      <c r="BB11" s="15"/>
      <c r="BC11" s="12"/>
      <c r="BD11" s="15"/>
      <c r="BE11" s="12"/>
      <c r="BF11" s="15"/>
      <c r="BG11" s="12"/>
      <c r="BH11" s="16"/>
    </row>
    <row r="12" spans="1:60" ht="18.75" x14ac:dyDescent="0.25">
      <c r="A12" s="18">
        <v>3</v>
      </c>
      <c r="B12" s="15">
        <f>(P12*$P$9)+(N12*$N$9)+(Z12*$Z$9)+(AB12*$AB$9)+(AD12*$AD$9)+(X12*$X$9)+(AH12*$AH$9)+(AP12*$AP$9)+(AL12*$AL$9)+(AR12*$AR$9)+(V12*V$9)+(AJ12*$AJ$9)+(R12*$R$9)+(T12*$T$9)+(AF12*$AF$9)+(AN12*$AN$9)</f>
        <v>225</v>
      </c>
      <c r="C12" s="12">
        <f>AX12+AZ12+BB12+BD12+BF12</f>
        <v>3</v>
      </c>
      <c r="D12" s="7">
        <v>22</v>
      </c>
      <c r="E12" s="8" t="s">
        <v>27</v>
      </c>
      <c r="F12" s="9">
        <v>26</v>
      </c>
      <c r="G12" s="10" t="s">
        <v>24</v>
      </c>
      <c r="H12" s="100">
        <f>$D12-$F12</f>
        <v>-4</v>
      </c>
      <c r="I12" s="101">
        <v>3</v>
      </c>
      <c r="J12" s="102">
        <v>100</v>
      </c>
      <c r="K12" s="100"/>
      <c r="L12" s="101"/>
      <c r="M12" s="102"/>
      <c r="N12" s="15"/>
      <c r="O12" s="12"/>
      <c r="P12" s="24">
        <v>1</v>
      </c>
      <c r="Q12" s="25">
        <v>6</v>
      </c>
      <c r="R12" s="21"/>
      <c r="S12" s="23"/>
      <c r="T12" s="21"/>
      <c r="U12" s="23"/>
      <c r="V12" s="21"/>
      <c r="W12" s="23"/>
      <c r="X12" s="15"/>
      <c r="Y12" s="12"/>
      <c r="Z12" s="24">
        <v>1</v>
      </c>
      <c r="AA12" s="25">
        <v>5</v>
      </c>
      <c r="AB12" s="15"/>
      <c r="AC12" s="12"/>
      <c r="AD12" s="24">
        <v>11</v>
      </c>
      <c r="AE12" s="25">
        <v>3</v>
      </c>
      <c r="AF12" s="21"/>
      <c r="AG12" s="23"/>
      <c r="AH12" s="15"/>
      <c r="AI12" s="12"/>
      <c r="AJ12" s="15"/>
      <c r="AK12" s="12"/>
      <c r="AL12" s="15"/>
      <c r="AM12" s="12"/>
      <c r="AN12" s="15"/>
      <c r="AO12" s="12"/>
      <c r="AP12" s="15"/>
      <c r="AQ12" s="12"/>
      <c r="AR12" s="15"/>
      <c r="AS12" s="12"/>
      <c r="AT12" s="15">
        <v>1</v>
      </c>
      <c r="AU12" s="12">
        <v>5</v>
      </c>
      <c r="AV12" s="15"/>
      <c r="AW12" s="12"/>
      <c r="AX12" s="15"/>
      <c r="AY12" s="12"/>
      <c r="AZ12" s="15">
        <v>1</v>
      </c>
      <c r="BA12" s="12">
        <v>5</v>
      </c>
      <c r="BB12" s="15">
        <v>2</v>
      </c>
      <c r="BC12" s="12">
        <v>2</v>
      </c>
      <c r="BD12" s="15"/>
      <c r="BE12" s="12"/>
      <c r="BF12" s="15"/>
      <c r="BG12" s="12"/>
      <c r="BH12" s="16"/>
    </row>
    <row r="13" spans="1:60" ht="18.75" x14ac:dyDescent="0.25">
      <c r="A13" s="18">
        <v>47</v>
      </c>
      <c r="B13" s="15">
        <f>(P13*$P$9)+(N13*$N$9)+(Z13*$Z$9)+(AB13*$AB$9)+(AD13*$AD$9)+(X13*$X$9)+(AH13*$AH$9)+(AP13*$AP$9)+(AL13*$AL$9)+(AR13*$AR$9)+(V13*V$9)+(AJ13*$AJ$9)+(R13*$R$9)+(T13*$T$9)+(AF13*$AF$9)+(AN13*$AN$9)</f>
        <v>250</v>
      </c>
      <c r="C13" s="12">
        <f>AX13+AZ13+BB13+BD13+BF13</f>
        <v>4</v>
      </c>
      <c r="D13" s="7">
        <v>12</v>
      </c>
      <c r="E13" s="8" t="s">
        <v>52</v>
      </c>
      <c r="F13" s="9">
        <v>16</v>
      </c>
      <c r="G13" s="10" t="s">
        <v>24</v>
      </c>
      <c r="H13" s="100">
        <f>$D13-$F13</f>
        <v>-4</v>
      </c>
      <c r="I13" s="101">
        <v>3</v>
      </c>
      <c r="J13" s="102">
        <v>100</v>
      </c>
      <c r="K13" s="100"/>
      <c r="L13" s="101"/>
      <c r="M13" s="102"/>
      <c r="N13" s="15"/>
      <c r="O13" s="12"/>
      <c r="P13" s="15"/>
      <c r="Q13" s="12"/>
      <c r="R13" s="15"/>
      <c r="S13" s="12"/>
      <c r="T13" s="15"/>
      <c r="U13" s="12"/>
      <c r="V13" s="15"/>
      <c r="W13" s="12"/>
      <c r="X13" s="24">
        <f>16+4</f>
        <v>20</v>
      </c>
      <c r="Y13" s="12">
        <v>6</v>
      </c>
      <c r="Z13" s="15"/>
      <c r="AA13" s="12"/>
      <c r="AB13" s="15"/>
      <c r="AC13" s="12"/>
      <c r="AD13" s="15"/>
      <c r="AE13" s="12"/>
      <c r="AF13" s="15"/>
      <c r="AG13" s="12"/>
      <c r="AH13" s="15"/>
      <c r="AI13" s="12"/>
      <c r="AJ13" s="24">
        <f>10+5</f>
        <v>15</v>
      </c>
      <c r="AK13" s="12">
        <v>3</v>
      </c>
      <c r="AL13" s="15"/>
      <c r="AM13" s="12"/>
      <c r="AN13" s="15"/>
      <c r="AO13" s="12"/>
      <c r="AP13" s="15"/>
      <c r="AQ13" s="12"/>
      <c r="AR13" s="15">
        <v>4</v>
      </c>
      <c r="AS13" s="12">
        <v>1</v>
      </c>
      <c r="AT13" s="15">
        <v>1</v>
      </c>
      <c r="AU13" s="12">
        <v>8</v>
      </c>
      <c r="AV13" s="15">
        <v>1</v>
      </c>
      <c r="AW13" s="12">
        <v>5</v>
      </c>
      <c r="AX13" s="15">
        <v>1</v>
      </c>
      <c r="AY13" s="12">
        <v>4</v>
      </c>
      <c r="AZ13" s="15">
        <v>3</v>
      </c>
      <c r="BA13" s="12">
        <v>4</v>
      </c>
      <c r="BB13" s="15"/>
      <c r="BC13" s="12"/>
      <c r="BD13" s="15"/>
      <c r="BE13" s="12"/>
      <c r="BF13" s="15"/>
      <c r="BG13" s="12"/>
      <c r="BH13" s="16"/>
    </row>
    <row r="14" spans="1:60" ht="18.75" x14ac:dyDescent="0.25">
      <c r="A14" s="18">
        <v>61</v>
      </c>
      <c r="B14" s="15">
        <f>(P14*$P$9)+(N14*$N$9)+(Z14*$Z$9)+(AB14*$AB$9)+(AD14*$AD$9)+(X14*$X$9)+(AH14*$AH$9)+(AP14*$AP$9)+(AL14*$AL$9)+(AR14*$AR$9)+(V14*V$9)+(AJ14*$AJ$9)+(R14*$R$9)+(T14*$T$9)+(AF14*$AF$9)+(AN14*$AN$9)</f>
        <v>250</v>
      </c>
      <c r="C14" s="12">
        <f>AX14+AZ14+BB14+BD14+BF14</f>
        <v>4</v>
      </c>
      <c r="D14" s="7">
        <v>15</v>
      </c>
      <c r="E14" s="8" t="s">
        <v>56</v>
      </c>
      <c r="F14" s="9">
        <v>19</v>
      </c>
      <c r="G14" s="10" t="s">
        <v>24</v>
      </c>
      <c r="H14" s="100">
        <f>$D14-$F14</f>
        <v>-4</v>
      </c>
      <c r="I14" s="101">
        <v>3</v>
      </c>
      <c r="J14" s="102">
        <v>100</v>
      </c>
      <c r="K14" s="100"/>
      <c r="L14" s="101"/>
      <c r="M14" s="102"/>
      <c r="N14" s="15"/>
      <c r="O14" s="12"/>
      <c r="P14" s="24">
        <f>20+1</f>
        <v>21</v>
      </c>
      <c r="Q14" s="12">
        <v>6</v>
      </c>
      <c r="R14" s="15">
        <v>1</v>
      </c>
      <c r="S14" s="12">
        <v>6</v>
      </c>
      <c r="T14" s="15"/>
      <c r="U14" s="12"/>
      <c r="V14" s="15"/>
      <c r="W14" s="12"/>
      <c r="X14" s="15"/>
      <c r="Y14" s="12"/>
      <c r="Z14" s="24">
        <v>1</v>
      </c>
      <c r="AA14" s="25">
        <v>6</v>
      </c>
      <c r="AB14" s="15"/>
      <c r="AC14" s="12"/>
      <c r="AD14" s="24">
        <v>1</v>
      </c>
      <c r="AE14" s="25">
        <v>3</v>
      </c>
      <c r="AF14" s="15"/>
      <c r="AG14" s="12"/>
      <c r="AH14" s="24">
        <f>39+1</f>
        <v>40</v>
      </c>
      <c r="AI14" s="12">
        <v>5</v>
      </c>
      <c r="AJ14" s="15"/>
      <c r="AK14" s="12"/>
      <c r="AL14" s="15"/>
      <c r="AM14" s="12"/>
      <c r="AN14" s="15"/>
      <c r="AO14" s="12"/>
      <c r="AP14" s="15"/>
      <c r="AQ14" s="12"/>
      <c r="AR14" s="15"/>
      <c r="AS14" s="12"/>
      <c r="AT14" s="15">
        <v>1</v>
      </c>
      <c r="AU14" s="12">
        <v>10</v>
      </c>
      <c r="AV14" s="15"/>
      <c r="AW14" s="12"/>
      <c r="AX14" s="15"/>
      <c r="AY14" s="12"/>
      <c r="AZ14" s="15"/>
      <c r="BA14" s="12"/>
      <c r="BB14" s="15">
        <v>4</v>
      </c>
      <c r="BC14" s="12">
        <v>5</v>
      </c>
      <c r="BD14" s="15"/>
      <c r="BE14" s="12"/>
      <c r="BF14" s="15"/>
      <c r="BG14" s="12"/>
      <c r="BH14" s="16"/>
    </row>
    <row r="15" spans="1:60" ht="18.75" x14ac:dyDescent="0.25">
      <c r="A15" s="18">
        <v>82</v>
      </c>
      <c r="B15" s="15">
        <f>(P15*$P$9)+(N15*$N$9)+(Z15*$Z$9)+(AB15*$AB$9)+(AD15*$AD$9)+(X15*$X$9)+(AH15*$AH$9)+(AP15*$AP$9)+(AL15*$AL$9)+(AR15*$AR$9)+(V15*V$9)+(AJ15*$AJ$9)+(R15*$R$9)+(T15*$T$9)+(AF15*$AF$9)+(AN15*$AN$9)</f>
        <v>235</v>
      </c>
      <c r="C15" s="12">
        <f>AX15+AZ15+BB15+BD15+BF15</f>
        <v>3</v>
      </c>
      <c r="D15" s="7">
        <v>17</v>
      </c>
      <c r="E15" s="8" t="s">
        <v>53</v>
      </c>
      <c r="F15" s="9">
        <v>29</v>
      </c>
      <c r="G15" s="10" t="s">
        <v>24</v>
      </c>
      <c r="H15" s="100">
        <f>$D15-$F15</f>
        <v>-12</v>
      </c>
      <c r="I15" s="101">
        <v>3</v>
      </c>
      <c r="J15" s="102">
        <v>100</v>
      </c>
      <c r="K15" s="100"/>
      <c r="L15" s="101"/>
      <c r="M15" s="102"/>
      <c r="N15" s="15"/>
      <c r="O15" s="12"/>
      <c r="P15" s="15">
        <v>3</v>
      </c>
      <c r="Q15" s="12">
        <v>5</v>
      </c>
      <c r="R15" s="24">
        <v>5</v>
      </c>
      <c r="S15" s="25">
        <v>6</v>
      </c>
      <c r="T15" s="15"/>
      <c r="U15" s="12"/>
      <c r="V15" s="15"/>
      <c r="W15" s="12"/>
      <c r="X15" s="15"/>
      <c r="Y15" s="12"/>
      <c r="Z15" s="15">
        <v>18</v>
      </c>
      <c r="AA15" s="12">
        <v>5</v>
      </c>
      <c r="AB15" s="15"/>
      <c r="AC15" s="12"/>
      <c r="AD15" s="15"/>
      <c r="AE15" s="12"/>
      <c r="AF15" s="15">
        <v>3</v>
      </c>
      <c r="AG15" s="12">
        <v>2</v>
      </c>
      <c r="AH15" s="15"/>
      <c r="AI15" s="12"/>
      <c r="AJ15" s="15"/>
      <c r="AK15" s="12"/>
      <c r="AL15" s="15"/>
      <c r="AM15" s="12"/>
      <c r="AN15" s="15">
        <v>2</v>
      </c>
      <c r="AO15" s="12">
        <v>1</v>
      </c>
      <c r="AP15" s="15"/>
      <c r="AQ15" s="12"/>
      <c r="AR15" s="15"/>
      <c r="AS15" s="12"/>
      <c r="AT15" s="15">
        <v>1</v>
      </c>
      <c r="AU15" s="12">
        <v>5</v>
      </c>
      <c r="AV15" s="15">
        <v>1</v>
      </c>
      <c r="AW15" s="12">
        <v>1</v>
      </c>
      <c r="AX15" s="15">
        <v>1</v>
      </c>
      <c r="AY15" s="12">
        <v>5</v>
      </c>
      <c r="AZ15" s="15">
        <v>1</v>
      </c>
      <c r="BA15" s="12">
        <v>4</v>
      </c>
      <c r="BB15" s="15">
        <v>1</v>
      </c>
      <c r="BC15" s="12">
        <v>5</v>
      </c>
      <c r="BD15" s="15"/>
      <c r="BE15" s="12"/>
      <c r="BF15" s="15"/>
      <c r="BG15" s="12"/>
      <c r="BH15" s="16"/>
    </row>
    <row r="16" spans="1:60" ht="18.75" x14ac:dyDescent="0.25">
      <c r="A16" s="18">
        <v>88</v>
      </c>
      <c r="B16" s="15">
        <f>(P16*$P$9)+(N16*$N$9)+(Z16*$Z$9)+(AB16*$AB$9)+(AD16*$AD$9)+(X16*$X$9)+(AH16*$AH$9)+(AP16*$AP$9)+(AL16*$AL$9)+(AR16*$AR$9)+(V16*V$9)+(AJ16*$AJ$9)+(R16*$R$9)+(T16*$T$9)+(AF16*$AF$9)+(AN16*$AN$9)</f>
        <v>245</v>
      </c>
      <c r="C16" s="12">
        <f>AX16+AZ16+BB16+BD16+BF16</f>
        <v>4</v>
      </c>
      <c r="D16" s="7">
        <v>7</v>
      </c>
      <c r="E16" s="8" t="s">
        <v>58</v>
      </c>
      <c r="F16" s="9">
        <v>22</v>
      </c>
      <c r="G16" s="10" t="s">
        <v>24</v>
      </c>
      <c r="H16" s="100">
        <f>$D16-$F16</f>
        <v>-15</v>
      </c>
      <c r="I16" s="101">
        <v>3</v>
      </c>
      <c r="J16" s="102">
        <v>100</v>
      </c>
      <c r="K16" s="100"/>
      <c r="L16" s="101"/>
      <c r="M16" s="102"/>
      <c r="N16" s="15"/>
      <c r="O16" s="12"/>
      <c r="P16" s="15">
        <v>20</v>
      </c>
      <c r="Q16" s="12">
        <v>6</v>
      </c>
      <c r="R16" s="15"/>
      <c r="S16" s="12"/>
      <c r="T16" s="15"/>
      <c r="U16" s="12"/>
      <c r="V16" s="15"/>
      <c r="W16" s="12"/>
      <c r="X16" s="15"/>
      <c r="Y16" s="12"/>
      <c r="Z16" s="15"/>
      <c r="AA16" s="12"/>
      <c r="AB16" s="15"/>
      <c r="AC16" s="12"/>
      <c r="AD16" s="15"/>
      <c r="AE16" s="12"/>
      <c r="AF16" s="15"/>
      <c r="AG16" s="12"/>
      <c r="AH16" s="24">
        <f>40+5</f>
        <v>45</v>
      </c>
      <c r="AI16" s="12">
        <v>5</v>
      </c>
      <c r="AJ16" s="15"/>
      <c r="AK16" s="12"/>
      <c r="AL16" s="15"/>
      <c r="AM16" s="12"/>
      <c r="AN16" s="15"/>
      <c r="AO16" s="12"/>
      <c r="AP16" s="15"/>
      <c r="AQ16" s="12"/>
      <c r="AR16" s="15"/>
      <c r="AS16" s="12"/>
      <c r="AT16" s="15">
        <v>1</v>
      </c>
      <c r="AU16" s="12">
        <v>10</v>
      </c>
      <c r="AV16" s="15"/>
      <c r="AW16" s="12"/>
      <c r="AX16" s="15"/>
      <c r="AY16" s="12"/>
      <c r="AZ16" s="15"/>
      <c r="BA16" s="12"/>
      <c r="BB16" s="15">
        <v>4</v>
      </c>
      <c r="BC16" s="12">
        <v>6</v>
      </c>
      <c r="BD16" s="15"/>
      <c r="BE16" s="12"/>
      <c r="BF16" s="15"/>
      <c r="BG16" s="12"/>
      <c r="BH16" s="16"/>
    </row>
    <row r="17" spans="1:60" ht="18.75" x14ac:dyDescent="0.25">
      <c r="A17" s="18">
        <v>102</v>
      </c>
      <c r="B17" s="15">
        <f>(P17*$P$9)+(N17*$N$9)+(Z17*$Z$9)+(AB17*$AB$9)+(AD17*$AD$9)+(X17*$X$9)+(AH17*$AH$9)+(AP17*$AP$9)+(AL17*$AL$9)+(AR17*$AR$9)+(V17*V$9)+(AJ17*$AJ$9)+(R17*$R$9)+(T17*$T$9)+(AF17*$AF$9)+(AN17*$AN$9)</f>
        <v>249</v>
      </c>
      <c r="C17" s="12">
        <f>AX17+AZ17+BB17+BD17+BF17</f>
        <v>4</v>
      </c>
      <c r="D17" s="7">
        <v>8</v>
      </c>
      <c r="E17" s="8" t="s">
        <v>46</v>
      </c>
      <c r="F17" s="9">
        <v>27</v>
      </c>
      <c r="G17" s="10" t="s">
        <v>24</v>
      </c>
      <c r="H17" s="100">
        <f>$D17-$F17</f>
        <v>-19</v>
      </c>
      <c r="I17" s="101">
        <v>3</v>
      </c>
      <c r="J17" s="102">
        <v>100</v>
      </c>
      <c r="K17" s="100"/>
      <c r="L17" s="101"/>
      <c r="M17" s="102"/>
      <c r="N17" s="15"/>
      <c r="O17" s="12"/>
      <c r="P17" s="24">
        <v>17</v>
      </c>
      <c r="Q17" s="25">
        <v>6</v>
      </c>
      <c r="R17" s="15"/>
      <c r="S17" s="12"/>
      <c r="T17" s="15"/>
      <c r="U17" s="12"/>
      <c r="V17" s="15"/>
      <c r="W17" s="12"/>
      <c r="X17" s="15"/>
      <c r="Y17" s="12"/>
      <c r="Z17" s="24">
        <v>3</v>
      </c>
      <c r="AA17" s="25">
        <v>5</v>
      </c>
      <c r="AB17" s="15"/>
      <c r="AC17" s="12"/>
      <c r="AD17" s="15"/>
      <c r="AE17" s="12"/>
      <c r="AF17" s="15"/>
      <c r="AG17" s="12"/>
      <c r="AH17" s="15">
        <v>44</v>
      </c>
      <c r="AI17" s="12">
        <v>5</v>
      </c>
      <c r="AJ17" s="15"/>
      <c r="AK17" s="12"/>
      <c r="AL17" s="15"/>
      <c r="AM17" s="12"/>
      <c r="AN17" s="15"/>
      <c r="AO17" s="12"/>
      <c r="AP17" s="15"/>
      <c r="AQ17" s="12"/>
      <c r="AR17" s="15"/>
      <c r="AS17" s="12"/>
      <c r="AT17" s="15">
        <v>1</v>
      </c>
      <c r="AU17" s="12">
        <v>10</v>
      </c>
      <c r="AV17" s="15">
        <v>1</v>
      </c>
      <c r="AW17" s="12">
        <v>10</v>
      </c>
      <c r="AX17" s="15">
        <v>1</v>
      </c>
      <c r="AY17" s="12">
        <v>5</v>
      </c>
      <c r="AZ17" s="15"/>
      <c r="BA17" s="12"/>
      <c r="BB17" s="15">
        <v>3</v>
      </c>
      <c r="BC17" s="12">
        <v>6</v>
      </c>
      <c r="BD17" s="15"/>
      <c r="BE17" s="12"/>
      <c r="BF17" s="15"/>
      <c r="BG17" s="12"/>
      <c r="BH17" s="16"/>
    </row>
    <row r="18" spans="1:60" ht="18.75" x14ac:dyDescent="0.25">
      <c r="A18" s="18">
        <v>72</v>
      </c>
      <c r="B18" s="15">
        <f>(P18*$P$9)+(N18*$N$9)+(Z18*$Z$9)+(AB18*$AB$9)+(AD18*$AD$9)+(X18*$X$9)+(AH18*$AH$9)+(AP18*$AP$9)+(AL18*$AL$9)+(AR18*$AR$9)+(V18*V$9)+(AJ18*$AJ$9)+(R18*$R$9)+(T18*$T$9)+(AF18*$AF$9)+(AN18*$AN$9)</f>
        <v>250</v>
      </c>
      <c r="C18" s="12">
        <f>AX18+AZ18+BB18+BD18+BF18</f>
        <v>4</v>
      </c>
      <c r="D18" s="7">
        <v>14</v>
      </c>
      <c r="E18" s="8" t="s">
        <v>43</v>
      </c>
      <c r="F18" s="9">
        <v>21</v>
      </c>
      <c r="G18" s="10" t="s">
        <v>24</v>
      </c>
      <c r="H18" s="100">
        <f>$D18-$F18</f>
        <v>-7</v>
      </c>
      <c r="I18" s="101">
        <v>2</v>
      </c>
      <c r="J18" s="102">
        <v>93</v>
      </c>
      <c r="K18" s="100"/>
      <c r="L18" s="101"/>
      <c r="M18" s="102"/>
      <c r="N18" s="15"/>
      <c r="O18" s="12"/>
      <c r="P18" s="15">
        <v>2</v>
      </c>
      <c r="Q18" s="12">
        <v>6</v>
      </c>
      <c r="R18" s="15"/>
      <c r="S18" s="12"/>
      <c r="T18" s="15"/>
      <c r="U18" s="12"/>
      <c r="V18" s="15"/>
      <c r="W18" s="12"/>
      <c r="X18" s="15"/>
      <c r="Y18" s="12"/>
      <c r="Z18" s="24">
        <v>2</v>
      </c>
      <c r="AA18" s="25">
        <v>5</v>
      </c>
      <c r="AB18" s="15"/>
      <c r="AC18" s="12"/>
      <c r="AD18" s="24">
        <f>10+1</f>
        <v>11</v>
      </c>
      <c r="AE18" s="12">
        <v>3</v>
      </c>
      <c r="AF18" s="15"/>
      <c r="AG18" s="12"/>
      <c r="AH18" s="15"/>
      <c r="AI18" s="12"/>
      <c r="AJ18" s="15">
        <v>10</v>
      </c>
      <c r="AK18" s="12">
        <v>5</v>
      </c>
      <c r="AL18" s="15"/>
      <c r="AM18" s="12"/>
      <c r="AN18" s="15"/>
      <c r="AO18" s="12"/>
      <c r="AP18" s="15"/>
      <c r="AQ18" s="12"/>
      <c r="AR18" s="15"/>
      <c r="AS18" s="12"/>
      <c r="AT18" s="15">
        <v>1</v>
      </c>
      <c r="AU18" s="12">
        <v>9</v>
      </c>
      <c r="AV18" s="15">
        <v>1</v>
      </c>
      <c r="AW18" s="12">
        <v>6</v>
      </c>
      <c r="AX18" s="15">
        <v>1</v>
      </c>
      <c r="AY18" s="12">
        <v>5</v>
      </c>
      <c r="AZ18" s="15">
        <v>3</v>
      </c>
      <c r="BA18" s="12">
        <v>5</v>
      </c>
      <c r="BB18" s="15"/>
      <c r="BC18" s="12"/>
      <c r="BD18" s="15"/>
      <c r="BE18" s="12"/>
      <c r="BF18" s="15"/>
      <c r="BG18" s="12"/>
      <c r="BH18" s="16"/>
    </row>
    <row r="19" spans="1:60" ht="18.75" x14ac:dyDescent="0.25">
      <c r="A19" s="18">
        <v>93</v>
      </c>
      <c r="B19" s="15">
        <f>(P19*$P$9)+(N19*$N$9)+(Z19*$Z$9)+(AB19*$AB$9)+(AD19*$AD$9)+(X19*$X$9)+(AH19*$AH$9)+(AP19*$AP$9)+(AL19*$AL$9)+(AR19*$AR$9)+(V19*V$9)+(AJ19*$AJ$9)+(R19*$R$9)+(T19*$T$9)+(AF19*$AF$9)+(AN19*$AN$9)</f>
        <v>264</v>
      </c>
      <c r="C19" s="12">
        <f>AX19+AZ19+BB19+BD19+BF19</f>
        <v>4</v>
      </c>
      <c r="D19" s="7">
        <v>1</v>
      </c>
      <c r="E19" s="8" t="s">
        <v>36</v>
      </c>
      <c r="F19" s="9">
        <v>8</v>
      </c>
      <c r="G19" s="10" t="s">
        <v>24</v>
      </c>
      <c r="H19" s="100">
        <f>$D19-$F19</f>
        <v>-7</v>
      </c>
      <c r="I19" s="101">
        <v>2</v>
      </c>
      <c r="J19" s="102">
        <v>91</v>
      </c>
      <c r="K19" s="100"/>
      <c r="L19" s="101"/>
      <c r="M19" s="102"/>
      <c r="N19" s="15"/>
      <c r="O19" s="12"/>
      <c r="P19" s="24">
        <v>3</v>
      </c>
      <c r="Q19" s="25">
        <v>6</v>
      </c>
      <c r="R19" s="15"/>
      <c r="S19" s="12"/>
      <c r="T19" s="15"/>
      <c r="U19" s="12"/>
      <c r="V19" s="15">
        <v>10</v>
      </c>
      <c r="W19" s="12">
        <v>6</v>
      </c>
      <c r="X19" s="15"/>
      <c r="Y19" s="12"/>
      <c r="Z19" s="24">
        <f>3+8</f>
        <v>11</v>
      </c>
      <c r="AA19" s="12">
        <v>6</v>
      </c>
      <c r="AB19" s="15">
        <v>1</v>
      </c>
      <c r="AC19" s="12">
        <v>4</v>
      </c>
      <c r="AD19" s="15"/>
      <c r="AE19" s="12"/>
      <c r="AF19" s="15">
        <v>3</v>
      </c>
      <c r="AG19" s="12">
        <v>5</v>
      </c>
      <c r="AH19" s="15"/>
      <c r="AI19" s="12"/>
      <c r="AJ19" s="15"/>
      <c r="AK19" s="12"/>
      <c r="AL19" s="15"/>
      <c r="AM19" s="12"/>
      <c r="AN19" s="15">
        <v>2</v>
      </c>
      <c r="AO19" s="12">
        <v>5</v>
      </c>
      <c r="AP19" s="15">
        <v>4</v>
      </c>
      <c r="AQ19" s="12">
        <v>2</v>
      </c>
      <c r="AR19" s="15"/>
      <c r="AS19" s="12"/>
      <c r="AT19" s="15">
        <v>1</v>
      </c>
      <c r="AU19" s="12">
        <v>24</v>
      </c>
      <c r="AV19" s="15">
        <v>1</v>
      </c>
      <c r="AW19" s="12">
        <v>23</v>
      </c>
      <c r="AX19" s="15"/>
      <c r="AY19" s="12"/>
      <c r="AZ19" s="15">
        <v>2</v>
      </c>
      <c r="BA19" s="12">
        <v>5</v>
      </c>
      <c r="BB19" s="15">
        <v>2</v>
      </c>
      <c r="BC19" s="12">
        <v>6</v>
      </c>
      <c r="BD19" s="15"/>
      <c r="BE19" s="12"/>
      <c r="BF19" s="15"/>
      <c r="BG19" s="12"/>
      <c r="BH19" s="16"/>
    </row>
    <row r="20" spans="1:60" ht="18.75" x14ac:dyDescent="0.25">
      <c r="A20" s="18">
        <v>5</v>
      </c>
      <c r="B20" s="15">
        <f>(P20*$P$9)+(N20*$N$9)+(Z20*$Z$9)+(AB20*$AB$9)+(AD20*$AD$9)+(X20*$X$9)+(AH20*$AH$9)+(AP20*$AP$9)+(AL20*$AL$9)+(AR20*$AR$9)+(V20*V$9)+(AJ20*$AJ$9)+(R20*$R$9)+(T20*$T$9)+(AF20*$AF$9)+(AN20*$AN$9)</f>
        <v>225</v>
      </c>
      <c r="C20" s="12">
        <f>AX20+AZ20+BB20+BD20+BF20</f>
        <v>3</v>
      </c>
      <c r="D20" s="7">
        <v>25</v>
      </c>
      <c r="E20" s="8" t="s">
        <v>29</v>
      </c>
      <c r="F20" s="9">
        <v>29</v>
      </c>
      <c r="G20" s="10" t="s">
        <v>24</v>
      </c>
      <c r="H20" s="100">
        <f>$D20-$F20</f>
        <v>-4</v>
      </c>
      <c r="I20" s="101">
        <v>2</v>
      </c>
      <c r="J20" s="102">
        <v>89</v>
      </c>
      <c r="K20" s="100"/>
      <c r="L20" s="101"/>
      <c r="M20" s="102"/>
      <c r="N20" s="15"/>
      <c r="O20" s="12"/>
      <c r="P20" s="24">
        <f>50+13</f>
        <v>63</v>
      </c>
      <c r="Q20" s="12">
        <v>5</v>
      </c>
      <c r="R20" s="21"/>
      <c r="S20" s="23"/>
      <c r="T20" s="21"/>
      <c r="U20" s="23"/>
      <c r="V20" s="15">
        <v>2</v>
      </c>
      <c r="W20" s="12">
        <v>4</v>
      </c>
      <c r="X20" s="15"/>
      <c r="Y20" s="12"/>
      <c r="Z20" s="24">
        <f>20+3</f>
        <v>23</v>
      </c>
      <c r="AA20" s="12">
        <v>5</v>
      </c>
      <c r="AB20" s="15">
        <v>4</v>
      </c>
      <c r="AC20" s="12">
        <v>3</v>
      </c>
      <c r="AD20" s="15"/>
      <c r="AE20" s="12"/>
      <c r="AF20" s="15"/>
      <c r="AG20" s="12"/>
      <c r="AH20" s="15"/>
      <c r="AI20" s="12"/>
      <c r="AJ20" s="15">
        <v>5</v>
      </c>
      <c r="AK20" s="12">
        <v>2</v>
      </c>
      <c r="AL20" s="15"/>
      <c r="AM20" s="12"/>
      <c r="AN20" s="15"/>
      <c r="AO20" s="12"/>
      <c r="AP20" s="15"/>
      <c r="AQ20" s="12"/>
      <c r="AR20" s="15"/>
      <c r="AS20" s="12"/>
      <c r="AT20" s="15">
        <v>1</v>
      </c>
      <c r="AU20" s="12">
        <v>5</v>
      </c>
      <c r="AV20" s="15"/>
      <c r="AW20" s="12"/>
      <c r="AX20" s="15"/>
      <c r="AY20" s="12"/>
      <c r="AZ20" s="15">
        <v>1</v>
      </c>
      <c r="BA20" s="12">
        <v>3</v>
      </c>
      <c r="BB20" s="15">
        <v>2</v>
      </c>
      <c r="BC20" s="12">
        <v>4</v>
      </c>
      <c r="BD20" s="15"/>
      <c r="BE20" s="12"/>
      <c r="BF20" s="15"/>
      <c r="BG20" s="12"/>
      <c r="BH20" s="16"/>
    </row>
    <row r="21" spans="1:60" ht="18.75" x14ac:dyDescent="0.25">
      <c r="A21" s="18">
        <v>46</v>
      </c>
      <c r="B21" s="15">
        <f>(P21*$P$9)+(N21*$N$9)+(Z21*$Z$9)+(AB21*$AB$9)+(AD21*$AD$9)+(X21*$X$9)+(AH21*$AH$9)+(AP21*$AP$9)+(AL21*$AL$9)+(AR21*$AR$9)+(V21*V$9)+(AJ21*$AJ$9)+(R21*$R$9)+(T21*$T$9)+(AF21*$AF$9)+(AN21*$AN$9)</f>
        <v>240</v>
      </c>
      <c r="C21" s="12">
        <f>AX21+AZ21+BB21+BD21+BF21</f>
        <v>4</v>
      </c>
      <c r="D21" s="7">
        <v>19</v>
      </c>
      <c r="E21" s="8" t="s">
        <v>44</v>
      </c>
      <c r="F21" s="9">
        <v>18</v>
      </c>
      <c r="G21" s="10" t="s">
        <v>24</v>
      </c>
      <c r="H21" s="100">
        <f>$D21-$F21</f>
        <v>1</v>
      </c>
      <c r="I21" s="101">
        <v>2</v>
      </c>
      <c r="J21" s="102">
        <v>86</v>
      </c>
      <c r="K21" s="100"/>
      <c r="L21" s="101"/>
      <c r="M21" s="102"/>
      <c r="N21" s="15"/>
      <c r="O21" s="12"/>
      <c r="P21" s="24">
        <f>1+9</f>
        <v>10</v>
      </c>
      <c r="Q21" s="12">
        <v>6</v>
      </c>
      <c r="R21" s="15"/>
      <c r="S21" s="12"/>
      <c r="T21" s="15"/>
      <c r="U21" s="12"/>
      <c r="V21" s="15">
        <v>9</v>
      </c>
      <c r="W21" s="12">
        <v>2</v>
      </c>
      <c r="X21" s="15"/>
      <c r="Y21" s="12"/>
      <c r="Z21" s="24">
        <f>14+4</f>
        <v>18</v>
      </c>
      <c r="AA21" s="12">
        <v>5</v>
      </c>
      <c r="AB21" s="15"/>
      <c r="AC21" s="12"/>
      <c r="AD21" s="15"/>
      <c r="AE21" s="12"/>
      <c r="AF21" s="15">
        <v>3</v>
      </c>
      <c r="AG21" s="12">
        <v>2</v>
      </c>
      <c r="AH21" s="15">
        <v>1</v>
      </c>
      <c r="AI21" s="12">
        <v>2</v>
      </c>
      <c r="AJ21" s="15"/>
      <c r="AK21" s="12"/>
      <c r="AL21" s="15"/>
      <c r="AM21" s="12"/>
      <c r="AN21" s="15">
        <v>2</v>
      </c>
      <c r="AO21" s="12">
        <v>1</v>
      </c>
      <c r="AP21" s="15"/>
      <c r="AQ21" s="12"/>
      <c r="AR21" s="15"/>
      <c r="AS21" s="12"/>
      <c r="AT21" s="15">
        <v>1</v>
      </c>
      <c r="AU21" s="12">
        <v>5</v>
      </c>
      <c r="AV21" s="15">
        <v>1</v>
      </c>
      <c r="AW21" s="12">
        <v>4</v>
      </c>
      <c r="AX21" s="15"/>
      <c r="AY21" s="12"/>
      <c r="AZ21" s="15">
        <v>3</v>
      </c>
      <c r="BA21" s="12">
        <v>5</v>
      </c>
      <c r="BB21" s="15">
        <v>1</v>
      </c>
      <c r="BC21" s="12">
        <v>5</v>
      </c>
      <c r="BD21" s="15"/>
      <c r="BE21" s="12"/>
      <c r="BF21" s="15"/>
      <c r="BG21" s="12"/>
      <c r="BH21" s="16"/>
    </row>
    <row r="22" spans="1:60" ht="18.75" x14ac:dyDescent="0.25">
      <c r="A22" s="18">
        <v>33</v>
      </c>
      <c r="B22" s="15">
        <f>(P22*$P$9)+(N22*$N$9)+(Z22*$Z$9)+(AB22*$AB$9)+(AD22*$AD$9)+(X22*$X$9)+(AH22*$AH$9)+(AP22*$AP$9)+(AL22*$AL$9)+(AR22*$AR$9)+(V22*V$9)+(AJ22*$AJ$9)+(R22*$R$9)+(T22*$T$9)+(AF22*$AF$9)+(AN22*$AN$9)</f>
        <v>260</v>
      </c>
      <c r="C22" s="12">
        <f>AX22+AZ22+BB22+BD22+BF22</f>
        <v>5</v>
      </c>
      <c r="D22" s="7">
        <v>6</v>
      </c>
      <c r="E22" s="8" t="s">
        <v>54</v>
      </c>
      <c r="F22" s="9">
        <v>13</v>
      </c>
      <c r="G22" s="10" t="s">
        <v>24</v>
      </c>
      <c r="H22" s="100">
        <f>$D22-$F22</f>
        <v>-7</v>
      </c>
      <c r="I22" s="101">
        <v>2</v>
      </c>
      <c r="J22" s="102">
        <v>80</v>
      </c>
      <c r="K22" s="100"/>
      <c r="L22" s="101"/>
      <c r="M22" s="102"/>
      <c r="N22" s="15"/>
      <c r="O22" s="12"/>
      <c r="P22" s="24">
        <f>30+5</f>
        <v>35</v>
      </c>
      <c r="Q22" s="12">
        <v>7</v>
      </c>
      <c r="R22" s="15"/>
      <c r="S22" s="12"/>
      <c r="T22" s="15"/>
      <c r="U22" s="12"/>
      <c r="V22" s="15"/>
      <c r="W22" s="12"/>
      <c r="X22" s="15"/>
      <c r="Y22" s="12"/>
      <c r="Z22" s="24">
        <v>5</v>
      </c>
      <c r="AA22" s="25">
        <v>4</v>
      </c>
      <c r="AB22" s="15"/>
      <c r="AC22" s="12"/>
      <c r="AD22" s="15"/>
      <c r="AE22" s="12"/>
      <c r="AF22" s="15"/>
      <c r="AG22" s="12"/>
      <c r="AH22" s="15">
        <v>41</v>
      </c>
      <c r="AI22" s="12">
        <v>5</v>
      </c>
      <c r="AJ22" s="15"/>
      <c r="AK22" s="12"/>
      <c r="AL22" s="15"/>
      <c r="AM22" s="12"/>
      <c r="AN22" s="15"/>
      <c r="AO22" s="12"/>
      <c r="AP22" s="15"/>
      <c r="AQ22" s="12"/>
      <c r="AR22" s="15"/>
      <c r="AS22" s="12"/>
      <c r="AT22" s="15">
        <v>1</v>
      </c>
      <c r="AU22" s="12">
        <v>12</v>
      </c>
      <c r="AV22" s="15">
        <v>1</v>
      </c>
      <c r="AW22" s="12">
        <v>12</v>
      </c>
      <c r="AX22" s="15"/>
      <c r="AY22" s="12"/>
      <c r="AZ22" s="15"/>
      <c r="BA22" s="12"/>
      <c r="BB22" s="15">
        <v>5</v>
      </c>
      <c r="BC22" s="12">
        <v>5</v>
      </c>
      <c r="BD22" s="15"/>
      <c r="BE22" s="12"/>
      <c r="BF22" s="15"/>
      <c r="BG22" s="12"/>
      <c r="BH22" s="16"/>
    </row>
    <row r="23" spans="1:60" ht="18.75" x14ac:dyDescent="0.25">
      <c r="A23" s="18">
        <v>27</v>
      </c>
      <c r="B23" s="15">
        <f>(P23*$P$9)+(N23*$N$9)+(Z23*$Z$9)+(AB23*$AB$9)+(AD23*$AD$9)+(X23*$X$9)+(AH23*$AH$9)+(AP23*$AP$9)+(AL23*$AL$9)+(AR23*$AR$9)+(V23*V$9)+(AJ23*$AJ$9)+(R23*$R$9)+(T23*$T$9)+(AF23*$AF$9)+(AN23*$AN$9)</f>
        <v>225</v>
      </c>
      <c r="C23" s="12">
        <f>AX23+AZ23+BB23+BD23+BF23</f>
        <v>5</v>
      </c>
      <c r="D23" s="7">
        <v>4</v>
      </c>
      <c r="E23" s="8" t="s">
        <v>41</v>
      </c>
      <c r="F23" s="9">
        <v>17</v>
      </c>
      <c r="G23" s="10" t="s">
        <v>24</v>
      </c>
      <c r="H23" s="100">
        <f>$D23-$F23</f>
        <v>-13</v>
      </c>
      <c r="I23" s="101">
        <v>2</v>
      </c>
      <c r="J23" s="102">
        <v>79</v>
      </c>
      <c r="K23" s="100"/>
      <c r="L23" s="101"/>
      <c r="M23" s="102"/>
      <c r="N23" s="15"/>
      <c r="O23" s="12"/>
      <c r="P23" s="15">
        <v>82</v>
      </c>
      <c r="Q23" s="12">
        <v>7</v>
      </c>
      <c r="R23" s="24">
        <f>15+6</f>
        <v>21</v>
      </c>
      <c r="S23" s="12">
        <v>7</v>
      </c>
      <c r="T23" s="15"/>
      <c r="U23" s="12"/>
      <c r="V23" s="15">
        <v>5</v>
      </c>
      <c r="W23" s="12">
        <v>5</v>
      </c>
      <c r="X23" s="15"/>
      <c r="Y23" s="12"/>
      <c r="Z23" s="15"/>
      <c r="AA23" s="12"/>
      <c r="AB23" s="15">
        <v>2</v>
      </c>
      <c r="AC23" s="12">
        <v>4</v>
      </c>
      <c r="AD23" s="15"/>
      <c r="AE23" s="12"/>
      <c r="AF23" s="15"/>
      <c r="AG23" s="12"/>
      <c r="AH23" s="15"/>
      <c r="AI23" s="12"/>
      <c r="AJ23" s="15"/>
      <c r="AK23" s="12"/>
      <c r="AL23" s="15"/>
      <c r="AM23" s="12"/>
      <c r="AN23" s="15"/>
      <c r="AO23" s="12"/>
      <c r="AP23" s="15"/>
      <c r="AQ23" s="12"/>
      <c r="AR23" s="15"/>
      <c r="AS23" s="12"/>
      <c r="AT23" s="15">
        <v>1</v>
      </c>
      <c r="AU23" s="12">
        <v>7</v>
      </c>
      <c r="AV23" s="15">
        <v>1</v>
      </c>
      <c r="AW23" s="12">
        <v>5</v>
      </c>
      <c r="AX23" s="15">
        <v>1</v>
      </c>
      <c r="AY23" s="12">
        <v>2</v>
      </c>
      <c r="AZ23" s="15">
        <v>2</v>
      </c>
      <c r="BA23" s="12">
        <v>4</v>
      </c>
      <c r="BB23" s="15">
        <v>2</v>
      </c>
      <c r="BC23" s="12">
        <v>4</v>
      </c>
      <c r="BD23" s="15"/>
      <c r="BE23" s="12"/>
      <c r="BF23" s="15"/>
      <c r="BG23" s="12"/>
      <c r="BH23" s="16"/>
    </row>
    <row r="24" spans="1:60" ht="18.75" x14ac:dyDescent="0.25">
      <c r="A24" s="18">
        <v>43</v>
      </c>
      <c r="B24" s="15">
        <f>(P24*$P$9)+(N24*$N$9)+(Z24*$Z$9)+(AB24*$AB$9)+(AD24*$AD$9)+(X24*$X$9)+(AH24*$AH$9)+(AP24*$AP$9)+(AL24*$AL$9)+(AR24*$AR$9)+(V24*V$9)+(AJ24*$AJ$9)+(R24*$R$9)+(T24*$T$9)+(AF24*$AF$9)+(AN24*$AN$9)</f>
        <v>220</v>
      </c>
      <c r="C24" s="12">
        <f>AX24+AZ24+BB24+BD24+BF24</f>
        <v>3</v>
      </c>
      <c r="D24" s="7">
        <v>28</v>
      </c>
      <c r="E24" s="8" t="s">
        <v>57</v>
      </c>
      <c r="F24" s="9">
        <v>27</v>
      </c>
      <c r="G24" s="10" t="s">
        <v>24</v>
      </c>
      <c r="H24" s="100">
        <f>$D24-$F24</f>
        <v>1</v>
      </c>
      <c r="I24" s="101">
        <v>2</v>
      </c>
      <c r="J24" s="102">
        <v>77</v>
      </c>
      <c r="K24" s="100"/>
      <c r="L24" s="101"/>
      <c r="M24" s="102"/>
      <c r="N24" s="15">
        <v>1</v>
      </c>
      <c r="O24" s="12">
        <v>5</v>
      </c>
      <c r="P24" s="15">
        <v>34</v>
      </c>
      <c r="Q24" s="12">
        <v>5</v>
      </c>
      <c r="R24" s="15">
        <v>1</v>
      </c>
      <c r="S24" s="12">
        <v>5</v>
      </c>
      <c r="T24" s="15"/>
      <c r="U24" s="12"/>
      <c r="V24" s="15"/>
      <c r="W24" s="12"/>
      <c r="X24" s="15"/>
      <c r="Y24" s="12"/>
      <c r="Z24" s="15"/>
      <c r="AA24" s="12"/>
      <c r="AB24" s="15"/>
      <c r="AC24" s="12"/>
      <c r="AD24" s="15">
        <v>8</v>
      </c>
      <c r="AE24" s="12">
        <v>2</v>
      </c>
      <c r="AF24" s="15"/>
      <c r="AG24" s="12"/>
      <c r="AH24" s="15">
        <v>4</v>
      </c>
      <c r="AI24" s="12">
        <v>5</v>
      </c>
      <c r="AJ24" s="15"/>
      <c r="AK24" s="12"/>
      <c r="AL24" s="15"/>
      <c r="AM24" s="12"/>
      <c r="AN24" s="15"/>
      <c r="AO24" s="12"/>
      <c r="AP24" s="15"/>
      <c r="AQ24" s="12"/>
      <c r="AR24" s="15"/>
      <c r="AS24" s="12"/>
      <c r="AT24" s="15">
        <v>1</v>
      </c>
      <c r="AU24" s="12">
        <v>1</v>
      </c>
      <c r="AV24" s="15"/>
      <c r="AW24" s="12"/>
      <c r="AX24" s="15"/>
      <c r="AY24" s="12"/>
      <c r="AZ24" s="15">
        <v>3</v>
      </c>
      <c r="BA24" s="12">
        <v>3</v>
      </c>
      <c r="BB24" s="15"/>
      <c r="BC24" s="12"/>
      <c r="BD24" s="15"/>
      <c r="BE24" s="12"/>
      <c r="BF24" s="15"/>
      <c r="BG24" s="12"/>
      <c r="BH24" s="16"/>
    </row>
    <row r="25" spans="1:60" ht="18.75" x14ac:dyDescent="0.25">
      <c r="A25" s="18">
        <v>97</v>
      </c>
      <c r="B25" s="15">
        <f>(P25*$P$9)+(N25*$N$9)+(Z25*$Z$9)+(AB25*$AB$9)+(AD25*$AD$9)+(X25*$X$9)+(AH25*$AH$9)+(AP25*$AP$9)+(AL25*$AL$9)+(AR25*$AR$9)+(V25*V$9)+(AJ25*$AJ$9)+(R25*$R$9)+(T25*$T$9)+(AF25*$AF$9)+(AN25*$AN$9)</f>
        <v>245</v>
      </c>
      <c r="C25" s="12">
        <f>AX25+AZ25+BB25+BD25+BF25</f>
        <v>4</v>
      </c>
      <c r="D25" s="7">
        <v>10</v>
      </c>
      <c r="E25" s="8" t="s">
        <v>49</v>
      </c>
      <c r="F25" s="9">
        <v>23</v>
      </c>
      <c r="G25" s="10" t="s">
        <v>24</v>
      </c>
      <c r="H25" s="100">
        <f>$D25-$F25</f>
        <v>-13</v>
      </c>
      <c r="I25" s="101">
        <v>2</v>
      </c>
      <c r="J25" s="102">
        <v>75</v>
      </c>
      <c r="K25" s="100"/>
      <c r="L25" s="101"/>
      <c r="M25" s="102"/>
      <c r="N25" s="15"/>
      <c r="O25" s="12"/>
      <c r="P25" s="24">
        <f>30+13</f>
        <v>43</v>
      </c>
      <c r="Q25" s="12">
        <v>6</v>
      </c>
      <c r="R25" s="15"/>
      <c r="S25" s="12"/>
      <c r="T25" s="15"/>
      <c r="U25" s="12"/>
      <c r="V25" s="15"/>
      <c r="W25" s="12"/>
      <c r="X25" s="15"/>
      <c r="Y25" s="12"/>
      <c r="Z25" s="24">
        <v>3</v>
      </c>
      <c r="AA25" s="25">
        <v>6</v>
      </c>
      <c r="AB25" s="15"/>
      <c r="AC25" s="12"/>
      <c r="AD25" s="15"/>
      <c r="AE25" s="12"/>
      <c r="AF25" s="15"/>
      <c r="AG25" s="12"/>
      <c r="AH25" s="15">
        <v>38</v>
      </c>
      <c r="AI25" s="12">
        <v>5</v>
      </c>
      <c r="AJ25" s="15"/>
      <c r="AK25" s="12"/>
      <c r="AL25" s="15"/>
      <c r="AM25" s="12"/>
      <c r="AN25" s="15"/>
      <c r="AO25" s="12"/>
      <c r="AP25" s="15"/>
      <c r="AQ25" s="12"/>
      <c r="AR25" s="15"/>
      <c r="AS25" s="12"/>
      <c r="AT25" s="15">
        <v>1</v>
      </c>
      <c r="AU25" s="12">
        <v>8</v>
      </c>
      <c r="AV25" s="15">
        <v>1</v>
      </c>
      <c r="AW25" s="12">
        <v>6</v>
      </c>
      <c r="AX25" s="15"/>
      <c r="AY25" s="12"/>
      <c r="AZ25" s="15"/>
      <c r="BA25" s="12"/>
      <c r="BB25" s="15">
        <v>4</v>
      </c>
      <c r="BC25" s="12">
        <v>5</v>
      </c>
      <c r="BD25" s="15"/>
      <c r="BE25" s="12"/>
      <c r="BF25" s="15"/>
      <c r="BG25" s="12"/>
      <c r="BH25" s="16"/>
    </row>
    <row r="26" spans="1:60" ht="18.75" x14ac:dyDescent="0.25">
      <c r="A26" s="18">
        <v>49</v>
      </c>
      <c r="B26" s="15">
        <f>(P26*$P$9)+(N26*$N$9)+(Z26*$Z$9)+(AB26*$AB$9)+(AD26*$AD$9)+(X26*$X$9)+(AH26*$AH$9)+(AP26*$AP$9)+(AL26*$AL$9)+(AR26*$AR$9)+(V26*V$9)+(AJ26*$AJ$9)+(R26*$R$9)+(T26*$T$9)+(AF26*$AF$9)+(AN26*$AN$9)</f>
        <v>220</v>
      </c>
      <c r="C26" s="12">
        <f>AX26+AZ26+BB26+BD26+BF26</f>
        <v>3</v>
      </c>
      <c r="D26" s="7">
        <v>27</v>
      </c>
      <c r="E26" s="8" t="s">
        <v>48</v>
      </c>
      <c r="F26" s="9">
        <v>30</v>
      </c>
      <c r="G26" s="10" t="s">
        <v>24</v>
      </c>
      <c r="H26" s="100">
        <f>$D26-$F26</f>
        <v>-3</v>
      </c>
      <c r="I26" s="101">
        <v>2</v>
      </c>
      <c r="J26" s="102">
        <v>73</v>
      </c>
      <c r="K26" s="100"/>
      <c r="L26" s="101"/>
      <c r="M26" s="102"/>
      <c r="N26" s="15"/>
      <c r="O26" s="12"/>
      <c r="P26" s="15"/>
      <c r="Q26" s="12"/>
      <c r="R26" s="15"/>
      <c r="S26" s="12"/>
      <c r="T26" s="15"/>
      <c r="U26" s="12"/>
      <c r="V26" s="15"/>
      <c r="W26" s="12"/>
      <c r="X26" s="15">
        <v>22</v>
      </c>
      <c r="Y26" s="12">
        <v>5</v>
      </c>
      <c r="Z26" s="15"/>
      <c r="AA26" s="12"/>
      <c r="AB26" s="15"/>
      <c r="AC26" s="12"/>
      <c r="AD26" s="24">
        <f>3+1</f>
        <v>4</v>
      </c>
      <c r="AE26" s="12"/>
      <c r="AF26" s="15"/>
      <c r="AG26" s="12"/>
      <c r="AH26" s="15"/>
      <c r="AI26" s="12"/>
      <c r="AJ26" s="15">
        <v>15</v>
      </c>
      <c r="AK26" s="12">
        <v>2</v>
      </c>
      <c r="AL26" s="15"/>
      <c r="AM26" s="12"/>
      <c r="AN26" s="15"/>
      <c r="AO26" s="12"/>
      <c r="AP26" s="15"/>
      <c r="AQ26" s="12"/>
      <c r="AR26" s="15"/>
      <c r="AS26" s="12"/>
      <c r="AT26" s="15">
        <v>1</v>
      </c>
      <c r="AU26" s="12">
        <v>5</v>
      </c>
      <c r="AV26" s="15"/>
      <c r="AW26" s="12"/>
      <c r="AX26" s="15"/>
      <c r="AY26" s="12"/>
      <c r="AZ26" s="15">
        <v>2</v>
      </c>
      <c r="BA26" s="12">
        <v>3</v>
      </c>
      <c r="BB26" s="15">
        <v>1</v>
      </c>
      <c r="BC26" s="12">
        <v>3</v>
      </c>
      <c r="BD26" s="15"/>
      <c r="BE26" s="12"/>
      <c r="BF26" s="15"/>
      <c r="BG26" s="12"/>
      <c r="BH26" s="16"/>
    </row>
    <row r="27" spans="1:60" ht="18.75" x14ac:dyDescent="0.25">
      <c r="A27" s="18">
        <v>91</v>
      </c>
      <c r="B27" s="15">
        <f>(P27*$P$9)+(N27*$N$9)+(Z27*$Z$9)+(AB27*$AB$9)+(AD27*$AD$9)+(X27*$X$9)+(AH27*$AH$9)+(AP27*$AP$9)+(AL27*$AL$9)+(AR27*$AR$9)+(V27*V$9)+(AJ27*$AJ$9)+(R27*$R$9)+(T27*$T$9)+(AF27*$AF$9)+(AN27*$AN$9)</f>
        <v>240</v>
      </c>
      <c r="C27" s="12">
        <f>AX27+AZ27+BB27+BD27+BF27</f>
        <v>4</v>
      </c>
      <c r="D27" s="7">
        <v>11</v>
      </c>
      <c r="E27" s="8" t="s">
        <v>40</v>
      </c>
      <c r="F27" s="9">
        <v>15</v>
      </c>
      <c r="G27" s="10" t="s">
        <v>24</v>
      </c>
      <c r="H27" s="100">
        <f>$D27-$F27</f>
        <v>-4</v>
      </c>
      <c r="I27" s="101">
        <v>2</v>
      </c>
      <c r="J27" s="102">
        <v>70</v>
      </c>
      <c r="K27" s="100"/>
      <c r="L27" s="101"/>
      <c r="M27" s="102"/>
      <c r="N27" s="15"/>
      <c r="O27" s="12"/>
      <c r="P27" s="15"/>
      <c r="Q27" s="12"/>
      <c r="R27" s="15"/>
      <c r="S27" s="12"/>
      <c r="T27" s="15"/>
      <c r="U27" s="12"/>
      <c r="V27" s="15"/>
      <c r="W27" s="12"/>
      <c r="X27" s="15">
        <v>16</v>
      </c>
      <c r="Y27" s="12">
        <v>6</v>
      </c>
      <c r="Z27" s="15"/>
      <c r="AA27" s="12"/>
      <c r="AB27" s="15"/>
      <c r="AC27" s="12"/>
      <c r="AD27" s="24">
        <v>1</v>
      </c>
      <c r="AE27" s="25">
        <v>3</v>
      </c>
      <c r="AF27" s="15"/>
      <c r="AG27" s="12"/>
      <c r="AH27" s="15"/>
      <c r="AI27" s="12"/>
      <c r="AJ27" s="15">
        <v>25</v>
      </c>
      <c r="AK27" s="12">
        <v>5</v>
      </c>
      <c r="AL27" s="15"/>
      <c r="AM27" s="12"/>
      <c r="AN27" s="15"/>
      <c r="AO27" s="12"/>
      <c r="AP27" s="15"/>
      <c r="AQ27" s="12"/>
      <c r="AR27" s="15">
        <v>3</v>
      </c>
      <c r="AS27" s="12">
        <v>1</v>
      </c>
      <c r="AT27" s="15">
        <v>1</v>
      </c>
      <c r="AU27" s="12">
        <v>9</v>
      </c>
      <c r="AV27" s="15">
        <v>1</v>
      </c>
      <c r="AW27" s="12">
        <v>5</v>
      </c>
      <c r="AX27" s="15"/>
      <c r="AY27" s="12"/>
      <c r="AZ27" s="15">
        <v>2</v>
      </c>
      <c r="BA27" s="12">
        <v>5</v>
      </c>
      <c r="BB27" s="15">
        <v>2</v>
      </c>
      <c r="BC27" s="12">
        <v>6</v>
      </c>
      <c r="BD27" s="15"/>
      <c r="BE27" s="12"/>
      <c r="BF27" s="15"/>
      <c r="BG27" s="12"/>
      <c r="BH27" s="16"/>
    </row>
    <row r="28" spans="1:60" ht="18.75" x14ac:dyDescent="0.25">
      <c r="A28" s="18">
        <v>100</v>
      </c>
      <c r="B28" s="15">
        <f>(P28*$P$9)+(N28*$N$9)+(Z28*$Z$9)+(AB28*$AB$9)+(AD28*$AD$9)+(X28*$X$9)+(AH28*$AH$9)+(AP28*$AP$9)+(AL28*$AL$9)+(AR28*$AR$9)+(V28*V$9)+(AJ28*$AJ$9)+(R28*$R$9)+(T28*$T$9)+(AF28*$AF$9)+(AN28*$AN$9)</f>
        <v>225</v>
      </c>
      <c r="C28" s="12">
        <f>AX28+AZ28+BB28+BD28+BF28</f>
        <v>3</v>
      </c>
      <c r="D28" s="7">
        <v>16</v>
      </c>
      <c r="E28" s="8" t="s">
        <v>60</v>
      </c>
      <c r="F28" s="9">
        <v>25</v>
      </c>
      <c r="G28" s="10" t="s">
        <v>24</v>
      </c>
      <c r="H28" s="100">
        <f>$D28-$F28</f>
        <v>-9</v>
      </c>
      <c r="I28" s="101">
        <v>2</v>
      </c>
      <c r="J28" s="102">
        <v>69</v>
      </c>
      <c r="K28" s="100"/>
      <c r="L28" s="101"/>
      <c r="M28" s="102"/>
      <c r="N28" s="15"/>
      <c r="O28" s="12"/>
      <c r="P28" s="24">
        <v>13</v>
      </c>
      <c r="Q28" s="25">
        <v>5</v>
      </c>
      <c r="R28" s="15"/>
      <c r="S28" s="12"/>
      <c r="T28" s="15"/>
      <c r="U28" s="12"/>
      <c r="V28" s="15"/>
      <c r="W28" s="12"/>
      <c r="X28" s="15"/>
      <c r="Y28" s="12"/>
      <c r="Z28" s="24">
        <v>3</v>
      </c>
      <c r="AA28" s="25">
        <v>5</v>
      </c>
      <c r="AB28" s="15"/>
      <c r="AC28" s="12"/>
      <c r="AD28" s="15">
        <v>10</v>
      </c>
      <c r="AE28" s="12">
        <v>3</v>
      </c>
      <c r="AF28" s="15"/>
      <c r="AG28" s="12"/>
      <c r="AH28" s="15"/>
      <c r="AI28" s="12"/>
      <c r="AJ28" s="15"/>
      <c r="AK28" s="12"/>
      <c r="AL28" s="15"/>
      <c r="AM28" s="12"/>
      <c r="AN28" s="15"/>
      <c r="AO28" s="12"/>
      <c r="AP28" s="15"/>
      <c r="AQ28" s="12"/>
      <c r="AR28" s="15"/>
      <c r="AS28" s="12"/>
      <c r="AT28" s="15">
        <v>1</v>
      </c>
      <c r="AU28" s="12">
        <v>8</v>
      </c>
      <c r="AV28" s="15">
        <v>1</v>
      </c>
      <c r="AW28" s="12">
        <v>1</v>
      </c>
      <c r="AX28" s="15"/>
      <c r="AY28" s="12"/>
      <c r="AZ28" s="15">
        <v>3</v>
      </c>
      <c r="BA28" s="12">
        <v>5</v>
      </c>
      <c r="BB28" s="15"/>
      <c r="BC28" s="12"/>
      <c r="BD28" s="15"/>
      <c r="BE28" s="12"/>
      <c r="BF28" s="15"/>
      <c r="BG28" s="12"/>
      <c r="BH28" s="16"/>
    </row>
    <row r="29" spans="1:60" ht="18.75" x14ac:dyDescent="0.25">
      <c r="A29" s="18">
        <v>26</v>
      </c>
      <c r="B29" s="15">
        <f>(P29*$P$9)+(N29*$N$9)+(Z29*$Z$9)+(AB29*$AB$9)+(AD29*$AD$9)+(X29*$X$9)+(AH29*$AH$9)+(AP29*$AP$9)+(AL29*$AL$9)+(AR29*$AR$9)+(V29*V$9)+(AJ29*$AJ$9)+(R29*$R$9)+(T29*$T$9)+(AF29*$AF$9)+(AN29*$AN$9)</f>
        <v>225</v>
      </c>
      <c r="C29" s="12">
        <f>AX29+AZ29+BB29+BD29+BF29</f>
        <v>3</v>
      </c>
      <c r="D29" s="7">
        <v>20</v>
      </c>
      <c r="E29" s="8" t="s">
        <v>47</v>
      </c>
      <c r="F29" s="9">
        <v>25</v>
      </c>
      <c r="G29" s="10" t="s">
        <v>24</v>
      </c>
      <c r="H29" s="100">
        <f>$D29-$F29</f>
        <v>-5</v>
      </c>
      <c r="I29" s="101">
        <v>2</v>
      </c>
      <c r="J29" s="102">
        <v>66</v>
      </c>
      <c r="K29" s="100"/>
      <c r="L29" s="101"/>
      <c r="M29" s="102"/>
      <c r="N29" s="24">
        <f>2+1</f>
        <v>3</v>
      </c>
      <c r="O29" s="12">
        <v>5</v>
      </c>
      <c r="P29" s="15"/>
      <c r="Q29" s="12"/>
      <c r="R29" s="24">
        <f>20+2</f>
        <v>22</v>
      </c>
      <c r="S29" s="12">
        <v>5</v>
      </c>
      <c r="T29" s="15"/>
      <c r="U29" s="12"/>
      <c r="V29" s="15"/>
      <c r="W29" s="12"/>
      <c r="X29" s="15"/>
      <c r="Y29" s="12"/>
      <c r="Z29" s="15">
        <v>14</v>
      </c>
      <c r="AA29" s="12">
        <v>5</v>
      </c>
      <c r="AB29" s="24">
        <f>3+1</f>
        <v>4</v>
      </c>
      <c r="AC29" s="12">
        <v>3</v>
      </c>
      <c r="AD29" s="15"/>
      <c r="AE29" s="12"/>
      <c r="AF29" s="15"/>
      <c r="AG29" s="12"/>
      <c r="AH29" s="15"/>
      <c r="AI29" s="12"/>
      <c r="AJ29" s="15"/>
      <c r="AK29" s="12"/>
      <c r="AL29" s="15"/>
      <c r="AM29" s="12"/>
      <c r="AN29" s="15"/>
      <c r="AO29" s="12"/>
      <c r="AP29" s="15"/>
      <c r="AQ29" s="12"/>
      <c r="AR29" s="15"/>
      <c r="AS29" s="12"/>
      <c r="AT29" s="15">
        <v>1</v>
      </c>
      <c r="AU29" s="12">
        <v>6</v>
      </c>
      <c r="AV29" s="15">
        <v>1</v>
      </c>
      <c r="AW29" s="12">
        <v>1</v>
      </c>
      <c r="AX29" s="15"/>
      <c r="AY29" s="12"/>
      <c r="AZ29" s="15">
        <v>1</v>
      </c>
      <c r="BA29" s="12">
        <v>4</v>
      </c>
      <c r="BB29" s="15">
        <v>2</v>
      </c>
      <c r="BC29" s="12">
        <v>5</v>
      </c>
      <c r="BD29" s="15"/>
      <c r="BE29" s="12"/>
      <c r="BF29" s="15"/>
      <c r="BG29" s="12"/>
      <c r="BH29" s="16"/>
    </row>
    <row r="30" spans="1:60" ht="18.75" x14ac:dyDescent="0.25">
      <c r="A30" s="18">
        <v>39</v>
      </c>
      <c r="B30" s="15">
        <f>(P30*$P$9)+(N30*$N$9)+(Z30*$Z$9)+(AB30*$AB$9)+(AD30*$AD$9)+(X30*$X$9)+(AH30*$AH$9)+(AP30*$AP$9)+(AL30*$AL$9)+(AR30*$AR$9)+(V30*V$9)+(AJ30*$AJ$9)+(R30*$R$9)+(T30*$T$9)+(AF30*$AF$9)+(AN30*$AN$9)</f>
        <v>225</v>
      </c>
      <c r="C30" s="12">
        <f>AX30+AZ30+BB30+BD30+BF30</f>
        <v>3</v>
      </c>
      <c r="D30" s="7">
        <v>22</v>
      </c>
      <c r="E30" s="8" t="s">
        <v>27</v>
      </c>
      <c r="F30" s="9">
        <v>24</v>
      </c>
      <c r="G30" s="10" t="s">
        <v>24</v>
      </c>
      <c r="H30" s="100">
        <f>$D30-$F30</f>
        <v>-2</v>
      </c>
      <c r="I30" s="101">
        <v>2</v>
      </c>
      <c r="J30" s="102">
        <v>61</v>
      </c>
      <c r="K30" s="100"/>
      <c r="L30" s="101"/>
      <c r="M30" s="102"/>
      <c r="N30" s="15"/>
      <c r="O30" s="12"/>
      <c r="P30" s="24">
        <v>9</v>
      </c>
      <c r="Q30" s="25">
        <v>5</v>
      </c>
      <c r="R30" s="15">
        <v>8</v>
      </c>
      <c r="S30" s="12">
        <v>5</v>
      </c>
      <c r="T30" s="15"/>
      <c r="U30" s="12"/>
      <c r="V30" s="15">
        <v>6</v>
      </c>
      <c r="W30" s="12">
        <v>5</v>
      </c>
      <c r="X30" s="15"/>
      <c r="Y30" s="12"/>
      <c r="Z30" s="24">
        <f>10+4</f>
        <v>14</v>
      </c>
      <c r="AA30" s="12">
        <v>5</v>
      </c>
      <c r="AB30" s="15">
        <v>2</v>
      </c>
      <c r="AC30" s="12">
        <v>3</v>
      </c>
      <c r="AD30" s="15"/>
      <c r="AE30" s="12"/>
      <c r="AF30" s="15">
        <v>2</v>
      </c>
      <c r="AG30" s="12">
        <v>3</v>
      </c>
      <c r="AH30" s="15"/>
      <c r="AI30" s="12"/>
      <c r="AJ30" s="15"/>
      <c r="AK30" s="12"/>
      <c r="AL30" s="15"/>
      <c r="AM30" s="12"/>
      <c r="AN30" s="15">
        <v>1</v>
      </c>
      <c r="AO30" s="12">
        <v>1</v>
      </c>
      <c r="AP30" s="15"/>
      <c r="AQ30" s="12"/>
      <c r="AR30" s="15"/>
      <c r="AS30" s="12"/>
      <c r="AT30" s="15">
        <v>1</v>
      </c>
      <c r="AU30" s="12">
        <v>5</v>
      </c>
      <c r="AV30" s="15"/>
      <c r="AW30" s="12"/>
      <c r="AX30" s="15"/>
      <c r="AY30" s="12"/>
      <c r="AZ30" s="15">
        <v>1</v>
      </c>
      <c r="BA30" s="12">
        <v>5</v>
      </c>
      <c r="BB30" s="15">
        <v>2</v>
      </c>
      <c r="BC30" s="12">
        <v>5</v>
      </c>
      <c r="BD30" s="15"/>
      <c r="BE30" s="12"/>
      <c r="BF30" s="15"/>
      <c r="BG30" s="12"/>
      <c r="BH30" s="16"/>
    </row>
    <row r="31" spans="1:60" ht="18.75" x14ac:dyDescent="0.25">
      <c r="A31" s="18">
        <v>66</v>
      </c>
      <c r="B31" s="15">
        <f>(P31*$P$9)+(N31*$N$9)+(Z31*$Z$9)+(AB31*$AB$9)+(AD31*$AD$9)+(X31*$X$9)+(AH31*$AH$9)+(AP31*$AP$9)+(AL31*$AL$9)+(AR31*$AR$9)+(V31*V$9)+(AJ31*$AJ$9)+(R31*$R$9)+(T31*$T$9)+(AF31*$AF$9)+(AN31*$AN$9)</f>
        <v>240</v>
      </c>
      <c r="C31" s="12">
        <f>AX31+AZ31+BB31+BD31+BF31</f>
        <v>4</v>
      </c>
      <c r="D31" s="7">
        <v>19</v>
      </c>
      <c r="E31" s="8" t="s">
        <v>44</v>
      </c>
      <c r="F31" s="9">
        <v>23</v>
      </c>
      <c r="G31" s="10" t="s">
        <v>24</v>
      </c>
      <c r="H31" s="100">
        <f>$D31-$F31</f>
        <v>-4</v>
      </c>
      <c r="I31" s="101">
        <v>2</v>
      </c>
      <c r="J31" s="102">
        <v>58</v>
      </c>
      <c r="K31" s="100"/>
      <c r="L31" s="101"/>
      <c r="M31" s="102"/>
      <c r="N31" s="15"/>
      <c r="O31" s="12"/>
      <c r="P31" s="24">
        <v>5</v>
      </c>
      <c r="Q31" s="25">
        <v>5</v>
      </c>
      <c r="R31" s="15"/>
      <c r="S31" s="12"/>
      <c r="T31" s="15"/>
      <c r="U31" s="12"/>
      <c r="V31" s="15">
        <v>9</v>
      </c>
      <c r="W31" s="12">
        <v>5</v>
      </c>
      <c r="X31" s="15"/>
      <c r="Y31" s="12"/>
      <c r="Z31" s="24">
        <f>13+5</f>
        <v>18</v>
      </c>
      <c r="AA31" s="12">
        <v>5</v>
      </c>
      <c r="AB31" s="15"/>
      <c r="AC31" s="12"/>
      <c r="AD31" s="15"/>
      <c r="AE31" s="12"/>
      <c r="AF31" s="15">
        <v>3</v>
      </c>
      <c r="AG31" s="12">
        <v>2</v>
      </c>
      <c r="AH31" s="15">
        <v>2</v>
      </c>
      <c r="AI31" s="12">
        <v>2</v>
      </c>
      <c r="AJ31" s="15"/>
      <c r="AK31" s="12"/>
      <c r="AL31" s="15"/>
      <c r="AM31" s="12"/>
      <c r="AN31" s="15">
        <v>2</v>
      </c>
      <c r="AO31" s="12">
        <v>1</v>
      </c>
      <c r="AP31" s="15"/>
      <c r="AQ31" s="12"/>
      <c r="AR31" s="15"/>
      <c r="AS31" s="12"/>
      <c r="AT31" s="15">
        <v>1</v>
      </c>
      <c r="AU31" s="12">
        <v>5</v>
      </c>
      <c r="AV31" s="15">
        <v>1</v>
      </c>
      <c r="AW31" s="12">
        <v>4</v>
      </c>
      <c r="AX31" s="15"/>
      <c r="AY31" s="12"/>
      <c r="AZ31" s="15">
        <v>3</v>
      </c>
      <c r="BA31" s="12">
        <v>5</v>
      </c>
      <c r="BB31" s="15">
        <v>1</v>
      </c>
      <c r="BC31" s="12">
        <v>5</v>
      </c>
      <c r="BD31" s="15"/>
      <c r="BE31" s="12"/>
      <c r="BF31" s="15"/>
      <c r="BG31" s="12"/>
      <c r="BH31" s="16"/>
    </row>
    <row r="32" spans="1:60" ht="18.75" x14ac:dyDescent="0.25">
      <c r="A32" s="18">
        <v>99</v>
      </c>
      <c r="B32" s="15">
        <f>(P32*$P$9)+(N32*$N$9)+(Z32*$Z$9)+(AB32*$AB$9)+(AD32*$AD$9)+(X32*$X$9)+(AH32*$AH$9)+(AP32*$AP$9)+(AL32*$AL$9)+(AR32*$AR$9)+(V32*V$9)+(AJ32*$AJ$9)+(R32*$R$9)+(T32*$T$9)+(AF32*$AF$9)+(AN32*$AN$9)</f>
        <v>250</v>
      </c>
      <c r="C32" s="12">
        <f>AX32+AZ32+BB32+BD32+BF32</f>
        <v>4</v>
      </c>
      <c r="D32" s="7">
        <v>9</v>
      </c>
      <c r="E32" s="8" t="s">
        <v>73</v>
      </c>
      <c r="F32" s="9">
        <v>14</v>
      </c>
      <c r="G32" s="10" t="s">
        <v>24</v>
      </c>
      <c r="H32" s="100">
        <f>$D32-$F32</f>
        <v>-5</v>
      </c>
      <c r="I32" s="101">
        <v>2</v>
      </c>
      <c r="J32" s="102">
        <v>55</v>
      </c>
      <c r="K32" s="100"/>
      <c r="L32" s="101"/>
      <c r="M32" s="102"/>
      <c r="N32" s="15"/>
      <c r="O32" s="12"/>
      <c r="P32" s="24">
        <v>10</v>
      </c>
      <c r="Q32" s="25">
        <v>6</v>
      </c>
      <c r="R32" s="15"/>
      <c r="S32" s="12"/>
      <c r="T32" s="15"/>
      <c r="U32" s="12"/>
      <c r="V32" s="15"/>
      <c r="W32" s="12"/>
      <c r="X32" s="15"/>
      <c r="Y32" s="12"/>
      <c r="Z32" s="24">
        <v>5</v>
      </c>
      <c r="AA32" s="25">
        <v>5</v>
      </c>
      <c r="AB32" s="15"/>
      <c r="AC32" s="12"/>
      <c r="AD32" s="15">
        <v>11</v>
      </c>
      <c r="AE32" s="12">
        <v>3</v>
      </c>
      <c r="AF32" s="15"/>
      <c r="AG32" s="12"/>
      <c r="AH32" s="15"/>
      <c r="AI32" s="12"/>
      <c r="AJ32" s="15"/>
      <c r="AK32" s="12"/>
      <c r="AL32" s="15"/>
      <c r="AM32" s="12"/>
      <c r="AN32" s="15"/>
      <c r="AO32" s="12"/>
      <c r="AP32" s="15"/>
      <c r="AQ32" s="12"/>
      <c r="AR32" s="15"/>
      <c r="AS32" s="12"/>
      <c r="AT32" s="15">
        <v>1</v>
      </c>
      <c r="AU32" s="12">
        <v>12</v>
      </c>
      <c r="AV32" s="15">
        <v>1</v>
      </c>
      <c r="AW32" s="12">
        <v>10</v>
      </c>
      <c r="AX32" s="15"/>
      <c r="AY32" s="12"/>
      <c r="AZ32" s="15">
        <v>4</v>
      </c>
      <c r="BA32" s="12">
        <v>5</v>
      </c>
      <c r="BB32" s="15"/>
      <c r="BC32" s="12"/>
      <c r="BD32" s="15"/>
      <c r="BE32" s="12"/>
      <c r="BF32" s="15"/>
      <c r="BG32" s="12"/>
      <c r="BH32" s="16"/>
    </row>
    <row r="33" spans="1:60" ht="18.75" x14ac:dyDescent="0.25">
      <c r="A33" s="18">
        <v>23</v>
      </c>
      <c r="B33" s="15">
        <f>(P33*$P$9)+(N33*$N$9)+(Z33*$Z$9)+(AB33*$AB$9)+(AD33*$AD$9)+(X33*$X$9)+(AH33*$AH$9)+(AP33*$AP$9)+(AL33*$AL$9)+(AR33*$AR$9)+(V33*V$9)+(AJ33*$AJ$9)+(R33*$R$9)+(T33*$T$9)+(AF33*$AF$9)+(AN33*$AN$9)</f>
        <v>200</v>
      </c>
      <c r="C33" s="12">
        <f>AX33+AZ33+BB33+BD33+BF33</f>
        <v>3</v>
      </c>
      <c r="D33" s="7">
        <v>27</v>
      </c>
      <c r="E33" s="8" t="s">
        <v>48</v>
      </c>
      <c r="F33" s="9">
        <v>28</v>
      </c>
      <c r="G33" s="10" t="s">
        <v>24</v>
      </c>
      <c r="H33" s="100">
        <f>$D33-$F33</f>
        <v>-1</v>
      </c>
      <c r="I33" s="101">
        <v>2</v>
      </c>
      <c r="J33" s="102">
        <v>53</v>
      </c>
      <c r="K33" s="100"/>
      <c r="L33" s="101"/>
      <c r="M33" s="102"/>
      <c r="N33" s="15"/>
      <c r="O33" s="12"/>
      <c r="P33" s="15"/>
      <c r="Q33" s="12"/>
      <c r="R33" s="15"/>
      <c r="S33" s="12"/>
      <c r="T33" s="15"/>
      <c r="U33" s="12"/>
      <c r="V33" s="15"/>
      <c r="W33" s="12"/>
      <c r="X33" s="15">
        <v>22</v>
      </c>
      <c r="Y33" s="12">
        <v>5</v>
      </c>
      <c r="Z33" s="15"/>
      <c r="AA33" s="12"/>
      <c r="AB33" s="15"/>
      <c r="AC33" s="12"/>
      <c r="AD33" s="24">
        <f>2+1</f>
        <v>3</v>
      </c>
      <c r="AE33" s="12">
        <v>2</v>
      </c>
      <c r="AF33" s="15"/>
      <c r="AG33" s="12"/>
      <c r="AH33" s="15"/>
      <c r="AI33" s="12"/>
      <c r="AJ33" s="15">
        <v>15</v>
      </c>
      <c r="AK33" s="12">
        <v>2</v>
      </c>
      <c r="AL33" s="15"/>
      <c r="AM33" s="12"/>
      <c r="AN33" s="15"/>
      <c r="AO33" s="12"/>
      <c r="AP33" s="15"/>
      <c r="AQ33" s="12"/>
      <c r="AR33" s="15"/>
      <c r="AS33" s="12"/>
      <c r="AT33" s="15">
        <v>1</v>
      </c>
      <c r="AU33" s="12">
        <v>5</v>
      </c>
      <c r="AV33" s="15"/>
      <c r="AW33" s="12"/>
      <c r="AX33" s="15">
        <v>1</v>
      </c>
      <c r="AY33" s="12">
        <v>5</v>
      </c>
      <c r="AZ33" s="15">
        <v>2</v>
      </c>
      <c r="BA33" s="12">
        <v>3</v>
      </c>
      <c r="BB33" s="15"/>
      <c r="BC33" s="12"/>
      <c r="BD33" s="15"/>
      <c r="BE33" s="12"/>
      <c r="BF33" s="15"/>
      <c r="BG33" s="12"/>
      <c r="BH33" s="16"/>
    </row>
    <row r="34" spans="1:60" ht="18.75" x14ac:dyDescent="0.25">
      <c r="A34" s="18">
        <v>103</v>
      </c>
      <c r="B34" s="15">
        <f>(P34*$P$9)+(N34*$N$9)+(Z34*$Z$9)+(AB34*$AB$9)+(AD34*$AD$9)+(X34*$X$9)+(AH34*$AH$9)+(AP34*$AP$9)+(AL34*$AL$9)+(AR34*$AR$9)+(V34*V$9)+(AJ34*$AJ$9)+(R34*$R$9)+(T34*$T$9)+(AF34*$AF$9)+(AN34*$AN$9)</f>
        <v>224</v>
      </c>
      <c r="C34" s="12">
        <f>AX34+AZ34+BB34+BD34+BF34</f>
        <v>3</v>
      </c>
      <c r="D34" s="7">
        <v>21</v>
      </c>
      <c r="E34" s="8" t="s">
        <v>28</v>
      </c>
      <c r="F34" s="9">
        <v>28</v>
      </c>
      <c r="G34" s="10" t="s">
        <v>24</v>
      </c>
      <c r="H34" s="100">
        <f>$D34-$F34</f>
        <v>-7</v>
      </c>
      <c r="I34" s="101">
        <v>1</v>
      </c>
      <c r="J34" s="102">
        <v>88</v>
      </c>
      <c r="K34" s="100"/>
      <c r="L34" s="101"/>
      <c r="M34" s="102"/>
      <c r="N34" s="15"/>
      <c r="O34" s="12"/>
      <c r="P34" s="24">
        <v>12</v>
      </c>
      <c r="Q34" s="25">
        <v>6</v>
      </c>
      <c r="R34" s="15"/>
      <c r="S34" s="12"/>
      <c r="T34" s="15"/>
      <c r="U34" s="12"/>
      <c r="V34" s="15"/>
      <c r="W34" s="12"/>
      <c r="X34" s="15">
        <v>28</v>
      </c>
      <c r="Y34" s="12">
        <v>5</v>
      </c>
      <c r="Z34" s="24">
        <v>3</v>
      </c>
      <c r="AA34" s="25">
        <v>5</v>
      </c>
      <c r="AB34" s="15"/>
      <c r="AC34" s="12"/>
      <c r="AD34" s="15"/>
      <c r="AE34" s="12"/>
      <c r="AF34" s="15"/>
      <c r="AG34" s="12"/>
      <c r="AH34" s="15"/>
      <c r="AI34" s="12"/>
      <c r="AJ34" s="15">
        <v>30</v>
      </c>
      <c r="AK34" s="12">
        <v>3</v>
      </c>
      <c r="AL34" s="15"/>
      <c r="AM34" s="12"/>
      <c r="AN34" s="15"/>
      <c r="AO34" s="12"/>
      <c r="AP34" s="15"/>
      <c r="AQ34" s="12"/>
      <c r="AR34" s="15"/>
      <c r="AS34" s="12"/>
      <c r="AT34" s="15">
        <v>1</v>
      </c>
      <c r="AU34" s="12">
        <v>5</v>
      </c>
      <c r="AV34" s="15"/>
      <c r="AW34" s="12"/>
      <c r="AX34" s="15"/>
      <c r="AY34" s="12"/>
      <c r="AZ34" s="15">
        <v>2</v>
      </c>
      <c r="BA34" s="12">
        <v>4</v>
      </c>
      <c r="BB34" s="15">
        <v>1</v>
      </c>
      <c r="BC34" s="12">
        <v>5</v>
      </c>
      <c r="BD34" s="15"/>
      <c r="BE34" s="12"/>
      <c r="BF34" s="15"/>
      <c r="BG34" s="12"/>
      <c r="BH34" s="16"/>
    </row>
    <row r="35" spans="1:60" ht="18.75" x14ac:dyDescent="0.25">
      <c r="A35" s="18">
        <v>42</v>
      </c>
      <c r="B35" s="15">
        <f>(P35*$P$9)+(N35*$N$9)+(Z35*$Z$9)+(AB35*$AB$9)+(AD35*$AD$9)+(X35*$X$9)+(AH35*$AH$9)+(AP35*$AP$9)+(AL35*$AL$9)+(AR35*$AR$9)+(V35*V$9)+(AJ35*$AJ$9)+(R35*$R$9)+(T35*$T$9)+(AF35*$AF$9)+(AN35*$AN$9)</f>
        <v>225</v>
      </c>
      <c r="C35" s="12">
        <f>AX35+AZ35+BB35+BD35+BF35</f>
        <v>3</v>
      </c>
      <c r="D35" s="7">
        <v>26</v>
      </c>
      <c r="E35" s="8" t="s">
        <v>42</v>
      </c>
      <c r="F35" s="9">
        <v>30</v>
      </c>
      <c r="G35" s="10" t="s">
        <v>24</v>
      </c>
      <c r="H35" s="100">
        <f>$D35-$F35</f>
        <v>-4</v>
      </c>
      <c r="I35" s="101">
        <v>1</v>
      </c>
      <c r="J35" s="102">
        <v>80</v>
      </c>
      <c r="K35" s="100"/>
      <c r="L35" s="101"/>
      <c r="M35" s="102"/>
      <c r="N35" s="15">
        <v>5</v>
      </c>
      <c r="O35" s="12">
        <v>5</v>
      </c>
      <c r="P35" s="15">
        <v>7</v>
      </c>
      <c r="Q35" s="12">
        <v>5</v>
      </c>
      <c r="R35" s="15">
        <v>24</v>
      </c>
      <c r="S35" s="12">
        <v>5</v>
      </c>
      <c r="T35" s="15"/>
      <c r="U35" s="12"/>
      <c r="V35" s="15">
        <v>10</v>
      </c>
      <c r="W35" s="12">
        <v>4</v>
      </c>
      <c r="X35" s="24">
        <v>5</v>
      </c>
      <c r="Y35" s="25">
        <v>6</v>
      </c>
      <c r="Z35" s="15">
        <v>12</v>
      </c>
      <c r="AA35" s="12">
        <v>5</v>
      </c>
      <c r="AB35" s="15"/>
      <c r="AC35" s="12"/>
      <c r="AD35" s="15"/>
      <c r="AE35" s="12"/>
      <c r="AF35" s="15"/>
      <c r="AG35" s="12"/>
      <c r="AH35" s="15"/>
      <c r="AI35" s="12"/>
      <c r="AJ35" s="15"/>
      <c r="AK35" s="12"/>
      <c r="AL35" s="15"/>
      <c r="AM35" s="12"/>
      <c r="AN35" s="15"/>
      <c r="AO35" s="12"/>
      <c r="AP35" s="15"/>
      <c r="AQ35" s="12"/>
      <c r="AR35" s="15"/>
      <c r="AS35" s="12"/>
      <c r="AT35" s="15">
        <v>1</v>
      </c>
      <c r="AU35" s="12">
        <v>3</v>
      </c>
      <c r="AV35" s="15"/>
      <c r="AW35" s="12"/>
      <c r="AX35" s="15"/>
      <c r="AY35" s="12"/>
      <c r="AZ35" s="15">
        <v>1</v>
      </c>
      <c r="BA35" s="12">
        <v>4</v>
      </c>
      <c r="BB35" s="15">
        <v>2</v>
      </c>
      <c r="BC35" s="12">
        <v>4</v>
      </c>
      <c r="BD35" s="15"/>
      <c r="BE35" s="12"/>
      <c r="BF35" s="15"/>
      <c r="BG35" s="12"/>
      <c r="BH35" s="16"/>
    </row>
    <row r="36" spans="1:60" ht="18.75" x14ac:dyDescent="0.25">
      <c r="A36" s="18">
        <v>60</v>
      </c>
      <c r="B36" s="15">
        <f>(P36*$P$9)+(N36*$N$9)+(Z36*$Z$9)+(AB36*$AB$9)+(AD36*$AD$9)+(X36*$X$9)+(AH36*$AH$9)+(AP36*$AP$9)+(AL36*$AL$9)+(AR36*$AR$9)+(V36*V$9)+(AJ36*$AJ$9)+(R36*$R$9)+(T36*$T$9)+(AF36*$AF$9)+(AN36*$AN$9)</f>
        <v>250</v>
      </c>
      <c r="C36" s="12">
        <f>AX36+AZ36+BB36+BD36+BF36</f>
        <v>3</v>
      </c>
      <c r="D36" s="7">
        <v>16</v>
      </c>
      <c r="E36" s="8" t="s">
        <v>60</v>
      </c>
      <c r="F36" s="9">
        <v>22</v>
      </c>
      <c r="G36" s="10" t="s">
        <v>24</v>
      </c>
      <c r="H36" s="100">
        <f>$D36-$F36</f>
        <v>-6</v>
      </c>
      <c r="I36" s="101">
        <v>1</v>
      </c>
      <c r="J36" s="102">
        <v>80</v>
      </c>
      <c r="K36" s="100"/>
      <c r="L36" s="101"/>
      <c r="M36" s="102"/>
      <c r="N36" s="15"/>
      <c r="O36" s="12"/>
      <c r="P36" s="24">
        <v>2</v>
      </c>
      <c r="Q36" s="25">
        <v>7</v>
      </c>
      <c r="R36" s="15">
        <v>8</v>
      </c>
      <c r="S36" s="12">
        <v>6</v>
      </c>
      <c r="T36" s="15"/>
      <c r="U36" s="12"/>
      <c r="V36" s="15">
        <v>5</v>
      </c>
      <c r="W36" s="12">
        <v>5</v>
      </c>
      <c r="X36" s="15"/>
      <c r="Y36" s="12"/>
      <c r="Z36" s="24">
        <f>9+7</f>
        <v>16</v>
      </c>
      <c r="AA36" s="12">
        <v>5</v>
      </c>
      <c r="AB36" s="15"/>
      <c r="AC36" s="12"/>
      <c r="AD36" s="15"/>
      <c r="AE36" s="12"/>
      <c r="AF36" s="15">
        <v>2</v>
      </c>
      <c r="AG36" s="12">
        <v>3</v>
      </c>
      <c r="AH36" s="15"/>
      <c r="AI36" s="12"/>
      <c r="AJ36" s="15"/>
      <c r="AK36" s="12"/>
      <c r="AL36" s="15"/>
      <c r="AM36" s="12"/>
      <c r="AN36" s="15">
        <v>2</v>
      </c>
      <c r="AO36" s="12">
        <v>4</v>
      </c>
      <c r="AP36" s="15">
        <v>2</v>
      </c>
      <c r="AQ36" s="12">
        <v>2</v>
      </c>
      <c r="AR36" s="15"/>
      <c r="AS36" s="12"/>
      <c r="AT36" s="15">
        <v>1</v>
      </c>
      <c r="AU36" s="12">
        <v>14</v>
      </c>
      <c r="AV36" s="15">
        <v>1</v>
      </c>
      <c r="AW36" s="12">
        <v>11</v>
      </c>
      <c r="AX36" s="15"/>
      <c r="AY36" s="12"/>
      <c r="AZ36" s="15"/>
      <c r="BA36" s="12"/>
      <c r="BB36" s="15">
        <v>2</v>
      </c>
      <c r="BC36" s="12">
        <v>6</v>
      </c>
      <c r="BD36" s="15">
        <v>1</v>
      </c>
      <c r="BE36" s="12">
        <v>2</v>
      </c>
      <c r="BF36" s="15"/>
      <c r="BG36" s="12"/>
      <c r="BH36" s="16"/>
    </row>
    <row r="37" spans="1:60" ht="18.75" x14ac:dyDescent="0.25">
      <c r="A37" s="18">
        <v>30</v>
      </c>
      <c r="B37" s="15">
        <f>(P37*$P$9)+(N37*$N$9)+(Z37*$Z$9)+(AB37*$AB$9)+(AD37*$AD$9)+(X37*$X$9)+(AH37*$AH$9)+(AP37*$AP$9)+(AL37*$AL$9)+(AR37*$AR$9)+(V37*V$9)+(AJ37*$AJ$9)+(R37*$R$9)+(T37*$T$9)+(AF37*$AF$9)+(AN37*$AN$9)</f>
        <v>220</v>
      </c>
      <c r="C37" s="12">
        <f>AX37+AZ37+BB37+BD37+BF37</f>
        <v>3</v>
      </c>
      <c r="D37" s="7">
        <v>29</v>
      </c>
      <c r="E37" s="8" t="s">
        <v>51</v>
      </c>
      <c r="F37" s="9">
        <v>30</v>
      </c>
      <c r="G37" s="10" t="s">
        <v>24</v>
      </c>
      <c r="H37" s="100">
        <f>$D37-$F37</f>
        <v>-1</v>
      </c>
      <c r="I37" s="101">
        <v>1</v>
      </c>
      <c r="J37" s="102">
        <v>76</v>
      </c>
      <c r="K37" s="100"/>
      <c r="L37" s="101"/>
      <c r="M37" s="102"/>
      <c r="N37" s="24">
        <v>2</v>
      </c>
      <c r="O37" s="25">
        <v>5</v>
      </c>
      <c r="P37" s="24">
        <v>3</v>
      </c>
      <c r="Q37" s="25">
        <v>7</v>
      </c>
      <c r="R37" s="24">
        <f>4+3</f>
        <v>7</v>
      </c>
      <c r="S37" s="12">
        <v>5</v>
      </c>
      <c r="T37" s="15"/>
      <c r="U37" s="12"/>
      <c r="V37" s="15"/>
      <c r="W37" s="12"/>
      <c r="X37" s="15"/>
      <c r="Y37" s="12"/>
      <c r="Z37" s="15">
        <v>10</v>
      </c>
      <c r="AA37" s="12">
        <v>4</v>
      </c>
      <c r="AB37" s="15"/>
      <c r="AC37" s="12"/>
      <c r="AD37" s="15">
        <v>7</v>
      </c>
      <c r="AE37" s="12">
        <v>1</v>
      </c>
      <c r="AF37" s="15"/>
      <c r="AG37" s="12"/>
      <c r="AH37" s="15"/>
      <c r="AI37" s="12"/>
      <c r="AJ37" s="15"/>
      <c r="AK37" s="12"/>
      <c r="AL37" s="15"/>
      <c r="AM37" s="12"/>
      <c r="AN37" s="15"/>
      <c r="AO37" s="12"/>
      <c r="AP37" s="15"/>
      <c r="AQ37" s="12"/>
      <c r="AR37" s="15"/>
      <c r="AS37" s="12"/>
      <c r="AT37" s="15">
        <v>1</v>
      </c>
      <c r="AU37" s="12">
        <v>1</v>
      </c>
      <c r="AV37" s="15"/>
      <c r="AW37" s="12"/>
      <c r="AX37" s="15">
        <v>1</v>
      </c>
      <c r="AY37" s="12">
        <v>2</v>
      </c>
      <c r="AZ37" s="15">
        <v>2</v>
      </c>
      <c r="BA37" s="12">
        <v>1</v>
      </c>
      <c r="BB37" s="15"/>
      <c r="BC37" s="12"/>
      <c r="BD37" s="15"/>
      <c r="BE37" s="12"/>
      <c r="BF37" s="15"/>
      <c r="BG37" s="12"/>
      <c r="BH37" s="16"/>
    </row>
    <row r="38" spans="1:60" ht="18.75" x14ac:dyDescent="0.25">
      <c r="A38" s="18">
        <v>18</v>
      </c>
      <c r="B38" s="15">
        <f>(P38*$P$9)+(N38*$N$9)+(Z38*$Z$9)+(AB38*$AB$9)+(AD38*$AD$9)+(X38*$X$9)+(AH38*$AH$9)+(AP38*$AP$9)+(AL38*$AL$9)+(AR38*$AR$9)+(V38*V$9)+(AJ38*$AJ$9)+(R38*$R$9)+(T38*$T$9)+(AF38*$AF$9)+(AN38*$AN$9)</f>
        <v>225</v>
      </c>
      <c r="C38" s="12">
        <f>AX38+AZ38+BB38+BD38+BF38</f>
        <v>3</v>
      </c>
      <c r="D38" s="7">
        <v>23</v>
      </c>
      <c r="E38" s="8" t="s">
        <v>39</v>
      </c>
      <c r="F38" s="9">
        <v>30</v>
      </c>
      <c r="G38" s="10" t="s">
        <v>24</v>
      </c>
      <c r="H38" s="100">
        <f>$D38-$F38</f>
        <v>-7</v>
      </c>
      <c r="I38" s="101">
        <v>1</v>
      </c>
      <c r="J38" s="102">
        <v>75</v>
      </c>
      <c r="K38" s="100"/>
      <c r="L38" s="101"/>
      <c r="M38" s="102"/>
      <c r="N38" s="15">
        <v>1</v>
      </c>
      <c r="O38" s="12">
        <v>5</v>
      </c>
      <c r="P38" s="15"/>
      <c r="Q38" s="12"/>
      <c r="R38" s="24">
        <f>10+5</f>
        <v>15</v>
      </c>
      <c r="S38" s="12">
        <v>5</v>
      </c>
      <c r="T38" s="15"/>
      <c r="U38" s="12"/>
      <c r="V38" s="15">
        <v>8</v>
      </c>
      <c r="W38" s="12">
        <v>5</v>
      </c>
      <c r="X38" s="15"/>
      <c r="Y38" s="12"/>
      <c r="Z38" s="15">
        <v>9</v>
      </c>
      <c r="AA38" s="12">
        <v>5</v>
      </c>
      <c r="AB38" s="15">
        <v>3</v>
      </c>
      <c r="AC38" s="12">
        <v>3</v>
      </c>
      <c r="AD38" s="15"/>
      <c r="AE38" s="12"/>
      <c r="AF38" s="15">
        <v>1</v>
      </c>
      <c r="AG38" s="12">
        <v>1</v>
      </c>
      <c r="AH38" s="15"/>
      <c r="AI38" s="12"/>
      <c r="AJ38" s="15"/>
      <c r="AK38" s="12"/>
      <c r="AL38" s="15"/>
      <c r="AM38" s="12"/>
      <c r="AN38" s="15">
        <v>1</v>
      </c>
      <c r="AO38" s="12">
        <v>1</v>
      </c>
      <c r="AP38" s="15"/>
      <c r="AQ38" s="12"/>
      <c r="AR38" s="15"/>
      <c r="AS38" s="12"/>
      <c r="AT38" s="15">
        <v>1</v>
      </c>
      <c r="AU38" s="12">
        <v>7</v>
      </c>
      <c r="AV38" s="15"/>
      <c r="AW38" s="12"/>
      <c r="AX38" s="15"/>
      <c r="AY38" s="12"/>
      <c r="AZ38" s="15">
        <v>1</v>
      </c>
      <c r="BA38" s="12">
        <v>4</v>
      </c>
      <c r="BB38" s="15">
        <v>2</v>
      </c>
      <c r="BC38" s="12">
        <v>4</v>
      </c>
      <c r="BD38" s="15"/>
      <c r="BE38" s="12"/>
      <c r="BF38" s="15"/>
      <c r="BG38" s="12"/>
      <c r="BH38" s="16"/>
    </row>
    <row r="39" spans="1:60" ht="18.75" x14ac:dyDescent="0.25">
      <c r="A39" s="18">
        <v>77</v>
      </c>
      <c r="B39" s="15">
        <f>(P39*$P$9)+(N39*$N$9)+(Z39*$Z$9)+(AB39*$AB$9)+(AD39*$AD$9)+(X39*$X$9)+(AH39*$AH$9)+(AP39*$AP$9)+(AL39*$AL$9)+(AR39*$AR$9)+(V39*V$9)+(AJ39*$AJ$9)+(R39*$R$9)+(T39*$T$9)+(AF39*$AF$9)+(AN39*$AN$9)</f>
        <v>225</v>
      </c>
      <c r="C39" s="12">
        <f>AX39+AZ39+BB39+BD39+BF39</f>
        <v>0</v>
      </c>
      <c r="D39" s="7">
        <v>23</v>
      </c>
      <c r="E39" s="8" t="s">
        <v>39</v>
      </c>
      <c r="F39" s="9">
        <v>29</v>
      </c>
      <c r="G39" s="10" t="s">
        <v>24</v>
      </c>
      <c r="H39" s="100">
        <f>$D39-$F39</f>
        <v>-6</v>
      </c>
      <c r="I39" s="101">
        <v>1</v>
      </c>
      <c r="J39" s="102">
        <v>73</v>
      </c>
      <c r="K39" s="100"/>
      <c r="L39" s="101"/>
      <c r="M39" s="102"/>
      <c r="N39" s="15">
        <v>1</v>
      </c>
      <c r="O39" s="12">
        <v>5</v>
      </c>
      <c r="P39" s="15"/>
      <c r="Q39" s="12"/>
      <c r="R39" s="24">
        <f>10+5</f>
        <v>15</v>
      </c>
      <c r="S39" s="25">
        <v>5</v>
      </c>
      <c r="T39" s="15"/>
      <c r="U39" s="12"/>
      <c r="V39" s="15">
        <v>8</v>
      </c>
      <c r="W39" s="12">
        <v>5</v>
      </c>
      <c r="X39" s="15"/>
      <c r="Y39" s="12"/>
      <c r="Z39" s="15">
        <v>9</v>
      </c>
      <c r="AA39" s="12">
        <v>5</v>
      </c>
      <c r="AB39" s="15">
        <v>3</v>
      </c>
      <c r="AC39" s="12">
        <v>3</v>
      </c>
      <c r="AD39" s="15"/>
      <c r="AE39" s="12"/>
      <c r="AF39" s="15">
        <v>1</v>
      </c>
      <c r="AG39" s="12">
        <v>1</v>
      </c>
      <c r="AH39" s="15"/>
      <c r="AI39" s="12"/>
      <c r="AJ39" s="15"/>
      <c r="AK39" s="12"/>
      <c r="AL39" s="15"/>
      <c r="AM39" s="12"/>
      <c r="AN39" s="15">
        <v>1</v>
      </c>
      <c r="AO39" s="12">
        <v>1</v>
      </c>
      <c r="AP39" s="15"/>
      <c r="AQ39" s="12"/>
      <c r="AR39" s="15"/>
      <c r="AS39" s="12"/>
      <c r="AT39" s="15">
        <v>1</v>
      </c>
      <c r="AU39" s="12">
        <v>7</v>
      </c>
      <c r="AV39" s="15"/>
      <c r="AW39" s="12"/>
      <c r="AX39" s="15"/>
      <c r="AY39" s="12"/>
      <c r="AZ39" s="15"/>
      <c r="BA39" s="12"/>
      <c r="BB39" s="15"/>
      <c r="BC39" s="12"/>
      <c r="BD39" s="15"/>
      <c r="BE39" s="12"/>
      <c r="BF39" s="15"/>
      <c r="BG39" s="12"/>
      <c r="BH39" s="16"/>
    </row>
    <row r="40" spans="1:60" ht="18.75" x14ac:dyDescent="0.25">
      <c r="A40" s="18">
        <v>40</v>
      </c>
      <c r="B40" s="15">
        <f>(P40*$P$9)+(N40*$N$9)+(Z40*$Z$9)+(AB40*$AB$9)+(AD40*$AD$9)+(X40*$X$9)+(AH40*$AH$9)+(AP40*$AP$9)+(AL40*$AL$9)+(AR40*$AR$9)+(V40*V$9)+(AJ40*$AJ$9)+(R40*$R$9)+(T40*$T$9)+(AF40*$AF$9)+(AN40*$AN$9)</f>
        <v>245</v>
      </c>
      <c r="C40" s="12">
        <f>AX40+AZ40+BB40+BD40+BF40</f>
        <v>4</v>
      </c>
      <c r="D40" s="7">
        <v>10</v>
      </c>
      <c r="E40" s="8" t="s">
        <v>49</v>
      </c>
      <c r="F40" s="9">
        <v>15</v>
      </c>
      <c r="G40" s="10" t="s">
        <v>24</v>
      </c>
      <c r="H40" s="100">
        <f>$D40-$F40</f>
        <v>-5</v>
      </c>
      <c r="I40" s="101">
        <v>1</v>
      </c>
      <c r="J40" s="102">
        <v>72</v>
      </c>
      <c r="K40" s="100"/>
      <c r="L40" s="101"/>
      <c r="M40" s="102"/>
      <c r="N40" s="15"/>
      <c r="O40" s="12"/>
      <c r="P40" s="24">
        <f>30+5</f>
        <v>35</v>
      </c>
      <c r="Q40" s="12">
        <v>6</v>
      </c>
      <c r="R40" s="15"/>
      <c r="S40" s="12"/>
      <c r="T40" s="15"/>
      <c r="U40" s="12"/>
      <c r="V40" s="15"/>
      <c r="W40" s="12"/>
      <c r="X40" s="15"/>
      <c r="Y40" s="12"/>
      <c r="Z40" s="24">
        <v>5</v>
      </c>
      <c r="AA40" s="25">
        <v>5</v>
      </c>
      <c r="AB40" s="15"/>
      <c r="AC40" s="12"/>
      <c r="AD40" s="15"/>
      <c r="AE40" s="12"/>
      <c r="AF40" s="15"/>
      <c r="AG40" s="12"/>
      <c r="AH40" s="15">
        <v>38</v>
      </c>
      <c r="AI40" s="12">
        <v>5</v>
      </c>
      <c r="AJ40" s="15"/>
      <c r="AK40" s="12"/>
      <c r="AL40" s="15"/>
      <c r="AM40" s="12"/>
      <c r="AN40" s="15"/>
      <c r="AO40" s="12"/>
      <c r="AP40" s="15"/>
      <c r="AQ40" s="12"/>
      <c r="AR40" s="15"/>
      <c r="AS40" s="12"/>
      <c r="AT40" s="15">
        <v>1</v>
      </c>
      <c r="AU40" s="12">
        <v>8</v>
      </c>
      <c r="AV40" s="15">
        <v>1</v>
      </c>
      <c r="AW40" s="12">
        <v>6</v>
      </c>
      <c r="AX40" s="15"/>
      <c r="AY40" s="12"/>
      <c r="AZ40" s="15"/>
      <c r="BA40" s="12"/>
      <c r="BB40" s="15">
        <v>4</v>
      </c>
      <c r="BC40" s="12">
        <v>5</v>
      </c>
      <c r="BD40" s="15"/>
      <c r="BE40" s="12"/>
      <c r="BF40" s="15"/>
      <c r="BG40" s="12"/>
      <c r="BH40" s="16"/>
    </row>
    <row r="41" spans="1:60" ht="18.75" x14ac:dyDescent="0.25">
      <c r="A41" s="18">
        <v>92</v>
      </c>
      <c r="B41" s="15">
        <f>(P41*$P$9)+(N41*$N$9)+(Z41*$Z$9)+(AB41*$AB$9)+(AD41*$AD$9)+(X41*$X$9)+(AH41*$AH$9)+(AP41*$AP$9)+(AL41*$AL$9)+(AR41*$AR$9)+(V41*V$9)+(AJ41*$AJ$9)+(R41*$R$9)+(T41*$T$9)+(AF41*$AF$9)+(AN41*$AN$9)</f>
        <v>225</v>
      </c>
      <c r="C41" s="12">
        <f>AX41+AZ41+BB41+BD41+BF41</f>
        <v>3</v>
      </c>
      <c r="D41" s="7">
        <v>26</v>
      </c>
      <c r="E41" s="8" t="s">
        <v>42</v>
      </c>
      <c r="F41" s="9">
        <v>28</v>
      </c>
      <c r="G41" s="10" t="s">
        <v>24</v>
      </c>
      <c r="H41" s="100">
        <f>$D41-$F41</f>
        <v>-2</v>
      </c>
      <c r="I41" s="101">
        <v>1</v>
      </c>
      <c r="J41" s="102">
        <v>69</v>
      </c>
      <c r="K41" s="100"/>
      <c r="L41" s="101"/>
      <c r="M41" s="102"/>
      <c r="N41" s="15">
        <v>5</v>
      </c>
      <c r="O41" s="12">
        <v>5</v>
      </c>
      <c r="P41" s="15">
        <v>4</v>
      </c>
      <c r="Q41" s="12">
        <v>5</v>
      </c>
      <c r="R41" s="15">
        <v>23</v>
      </c>
      <c r="S41" s="12">
        <v>5</v>
      </c>
      <c r="T41" s="15"/>
      <c r="U41" s="12"/>
      <c r="V41" s="15">
        <v>8</v>
      </c>
      <c r="W41" s="12">
        <v>4</v>
      </c>
      <c r="X41" s="15"/>
      <c r="Y41" s="12"/>
      <c r="Z41" s="15">
        <v>15</v>
      </c>
      <c r="AA41" s="12">
        <v>5</v>
      </c>
      <c r="AB41" s="15"/>
      <c r="AC41" s="12"/>
      <c r="AD41" s="15"/>
      <c r="AE41" s="12"/>
      <c r="AF41" s="15"/>
      <c r="AG41" s="12"/>
      <c r="AH41" s="24">
        <v>5</v>
      </c>
      <c r="AI41" s="25">
        <v>6</v>
      </c>
      <c r="AJ41" s="15"/>
      <c r="AK41" s="12"/>
      <c r="AL41" s="15"/>
      <c r="AM41" s="12"/>
      <c r="AN41" s="15"/>
      <c r="AO41" s="12"/>
      <c r="AP41" s="15"/>
      <c r="AQ41" s="12"/>
      <c r="AR41" s="15"/>
      <c r="AS41" s="12"/>
      <c r="AT41" s="15">
        <v>1</v>
      </c>
      <c r="AU41" s="12">
        <v>5</v>
      </c>
      <c r="AV41" s="15"/>
      <c r="AW41" s="12"/>
      <c r="AX41" s="15"/>
      <c r="AY41" s="12"/>
      <c r="AZ41" s="15">
        <v>1</v>
      </c>
      <c r="BA41" s="12">
        <v>4</v>
      </c>
      <c r="BB41" s="15">
        <v>2</v>
      </c>
      <c r="BC41" s="12">
        <v>4</v>
      </c>
      <c r="BD41" s="15"/>
      <c r="BE41" s="12"/>
      <c r="BF41" s="15"/>
      <c r="BG41" s="12"/>
      <c r="BH41" s="16"/>
    </row>
    <row r="42" spans="1:60" ht="18.75" x14ac:dyDescent="0.25">
      <c r="A42" s="18">
        <v>95</v>
      </c>
      <c r="B42" s="15">
        <f>(P42*$P$9)+(N42*$N$9)+(Z42*$Z$9)+(AB42*$AB$9)+(AD42*$AD$9)+(X42*$X$9)+(AH42*$AH$9)+(AP42*$AP$9)+(AL42*$AL$9)+(AR42*$AR$9)+(V42*V$9)+(AJ42*$AJ$9)+(R42*$R$9)+(T42*$T$9)+(AF42*$AF$9)+(AN42*$AN$9)</f>
        <v>250</v>
      </c>
      <c r="C42" s="12">
        <f>AX42+AZ42+BB42+BD42+BF42</f>
        <v>4</v>
      </c>
      <c r="D42" s="7">
        <v>7</v>
      </c>
      <c r="E42" s="8" t="s">
        <v>58</v>
      </c>
      <c r="F42" s="9">
        <v>14</v>
      </c>
      <c r="G42" s="10" t="s">
        <v>24</v>
      </c>
      <c r="H42" s="100">
        <f>$D42-$F42</f>
        <v>-7</v>
      </c>
      <c r="I42" s="101">
        <v>1</v>
      </c>
      <c r="J42" s="102">
        <v>69</v>
      </c>
      <c r="K42" s="100"/>
      <c r="L42" s="101"/>
      <c r="M42" s="102"/>
      <c r="N42" s="15"/>
      <c r="O42" s="12"/>
      <c r="P42" s="15">
        <v>20</v>
      </c>
      <c r="Q42" s="12">
        <v>6</v>
      </c>
      <c r="R42" s="15"/>
      <c r="S42" s="12"/>
      <c r="T42" s="15"/>
      <c r="U42" s="12"/>
      <c r="V42" s="15"/>
      <c r="W42" s="12"/>
      <c r="X42" s="15"/>
      <c r="Y42" s="12"/>
      <c r="Z42" s="15"/>
      <c r="AA42" s="12"/>
      <c r="AB42" s="15"/>
      <c r="AC42" s="12"/>
      <c r="AD42" s="15"/>
      <c r="AE42" s="12"/>
      <c r="AF42" s="15"/>
      <c r="AG42" s="12"/>
      <c r="AH42" s="24">
        <f>40+6</f>
        <v>46</v>
      </c>
      <c r="AI42" s="12">
        <v>5</v>
      </c>
      <c r="AJ42" s="15"/>
      <c r="AK42" s="12"/>
      <c r="AL42" s="15"/>
      <c r="AM42" s="12"/>
      <c r="AN42" s="15"/>
      <c r="AO42" s="12"/>
      <c r="AP42" s="15"/>
      <c r="AQ42" s="12"/>
      <c r="AR42" s="15"/>
      <c r="AS42" s="12"/>
      <c r="AT42" s="15">
        <v>1</v>
      </c>
      <c r="AU42" s="12">
        <v>10</v>
      </c>
      <c r="AV42" s="15">
        <v>1</v>
      </c>
      <c r="AW42" s="12">
        <v>10</v>
      </c>
      <c r="AX42" s="15"/>
      <c r="AY42" s="12"/>
      <c r="AZ42" s="15"/>
      <c r="BA42" s="12"/>
      <c r="BB42" s="15">
        <v>4</v>
      </c>
      <c r="BC42" s="12">
        <v>6</v>
      </c>
      <c r="BD42" s="15"/>
      <c r="BE42" s="12"/>
      <c r="BF42" s="15"/>
      <c r="BG42" s="12"/>
      <c r="BH42" s="16"/>
    </row>
    <row r="43" spans="1:60" ht="18.75" x14ac:dyDescent="0.25">
      <c r="A43" s="18">
        <v>6</v>
      </c>
      <c r="B43" s="15">
        <f>(P43*$P$9)+(N43*$N$9)+(Z43*$Z$9)+(AB43*$AB$9)+(AD43*$AD$9)+(X43*$X$9)+(AH43*$AH$9)+(AP43*$AP$9)+(AL43*$AL$9)+(AR43*$AR$9)+(V43*V$9)+(AJ43*$AJ$9)+(R43*$R$9)+(T43*$T$9)+(AF43*$AF$9)+(AN43*$AN$9)</f>
        <v>225</v>
      </c>
      <c r="C43" s="12">
        <f>AX43+AZ43+BB43+BD43+BF43</f>
        <v>3</v>
      </c>
      <c r="D43" s="7">
        <v>21</v>
      </c>
      <c r="E43" s="8" t="s">
        <v>28</v>
      </c>
      <c r="F43" s="9">
        <v>27</v>
      </c>
      <c r="G43" s="10" t="s">
        <v>24</v>
      </c>
      <c r="H43" s="100">
        <f>$D43-$F43</f>
        <v>-6</v>
      </c>
      <c r="I43" s="101">
        <v>1</v>
      </c>
      <c r="J43" s="102">
        <v>66</v>
      </c>
      <c r="K43" s="100"/>
      <c r="L43" s="101"/>
      <c r="M43" s="102"/>
      <c r="N43" s="15"/>
      <c r="O43" s="12"/>
      <c r="P43" s="24">
        <v>13</v>
      </c>
      <c r="Q43" s="25">
        <v>7</v>
      </c>
      <c r="R43" s="15"/>
      <c r="S43" s="12"/>
      <c r="T43" s="15"/>
      <c r="U43" s="12"/>
      <c r="V43" s="15"/>
      <c r="W43" s="12"/>
      <c r="X43" s="15">
        <v>28</v>
      </c>
      <c r="Y43" s="12">
        <v>5</v>
      </c>
      <c r="Z43" s="24">
        <v>3</v>
      </c>
      <c r="AA43" s="25">
        <v>5</v>
      </c>
      <c r="AB43" s="15"/>
      <c r="AC43" s="12"/>
      <c r="AD43" s="15"/>
      <c r="AE43" s="12"/>
      <c r="AF43" s="15"/>
      <c r="AG43" s="12"/>
      <c r="AH43" s="15"/>
      <c r="AI43" s="12"/>
      <c r="AJ43" s="15">
        <v>30</v>
      </c>
      <c r="AK43" s="12">
        <v>3</v>
      </c>
      <c r="AL43" s="15"/>
      <c r="AM43" s="12"/>
      <c r="AN43" s="15"/>
      <c r="AO43" s="12"/>
      <c r="AP43" s="15"/>
      <c r="AQ43" s="12"/>
      <c r="AR43" s="15"/>
      <c r="AS43" s="12"/>
      <c r="AT43" s="15">
        <v>1</v>
      </c>
      <c r="AU43" s="12">
        <v>5</v>
      </c>
      <c r="AV43" s="15"/>
      <c r="AW43" s="12"/>
      <c r="AX43" s="15"/>
      <c r="AY43" s="12"/>
      <c r="AZ43" s="15">
        <v>2</v>
      </c>
      <c r="BA43" s="12">
        <v>4</v>
      </c>
      <c r="BB43" s="15">
        <v>1</v>
      </c>
      <c r="BC43" s="12">
        <v>5</v>
      </c>
      <c r="BD43" s="15"/>
      <c r="BE43" s="12"/>
      <c r="BF43" s="15"/>
      <c r="BG43" s="12"/>
      <c r="BH43" s="16"/>
    </row>
    <row r="44" spans="1:60" ht="18.75" x14ac:dyDescent="0.25">
      <c r="A44" s="18">
        <v>54</v>
      </c>
      <c r="B44" s="15">
        <f>(P44*$P$9)+(N44*$N$9)+(Z44*$Z$9)+(AB44*$AB$9)+(AD44*$AD$9)+(X44*$X$9)+(AH44*$AH$9)+(AP44*$AP$9)+(AL44*$AL$9)+(AR44*$AR$9)+(V44*V$9)+(AJ44*$AJ$9)+(R44*$R$9)+(T44*$T$9)+(AF44*$AF$9)+(AN44*$AN$9)</f>
        <v>245</v>
      </c>
      <c r="C44" s="12">
        <f>AX44+AZ44+BB44+BD44+BF44</f>
        <v>4</v>
      </c>
      <c r="D44" s="7">
        <v>11</v>
      </c>
      <c r="E44" s="8" t="s">
        <v>40</v>
      </c>
      <c r="F44" s="9">
        <v>23</v>
      </c>
      <c r="G44" s="10" t="s">
        <v>24</v>
      </c>
      <c r="H44" s="100">
        <f>$D44-$F44</f>
        <v>-12</v>
      </c>
      <c r="I44" s="101">
        <v>1</v>
      </c>
      <c r="J44" s="102">
        <v>65</v>
      </c>
      <c r="K44" s="100"/>
      <c r="L44" s="101"/>
      <c r="M44" s="102"/>
      <c r="N44" s="15"/>
      <c r="O44" s="12"/>
      <c r="P44" s="15">
        <v>36</v>
      </c>
      <c r="Q44" s="12">
        <v>6</v>
      </c>
      <c r="R44" s="15">
        <v>24</v>
      </c>
      <c r="S44" s="12">
        <v>6</v>
      </c>
      <c r="T44" s="15"/>
      <c r="U44" s="12"/>
      <c r="V44" s="15">
        <v>12</v>
      </c>
      <c r="W44" s="12">
        <v>5</v>
      </c>
      <c r="X44" s="24">
        <v>1</v>
      </c>
      <c r="Y44" s="25">
        <v>6</v>
      </c>
      <c r="Z44" s="15"/>
      <c r="AA44" s="12"/>
      <c r="AB44" s="15"/>
      <c r="AC44" s="12"/>
      <c r="AD44" s="24">
        <f>2+1</f>
        <v>3</v>
      </c>
      <c r="AE44" s="12">
        <v>3</v>
      </c>
      <c r="AF44" s="15"/>
      <c r="AG44" s="12"/>
      <c r="AH44" s="15"/>
      <c r="AI44" s="12"/>
      <c r="AJ44" s="15"/>
      <c r="AK44" s="12"/>
      <c r="AL44" s="15"/>
      <c r="AM44" s="12"/>
      <c r="AN44" s="15"/>
      <c r="AO44" s="12"/>
      <c r="AP44" s="15"/>
      <c r="AQ44" s="12"/>
      <c r="AR44" s="15"/>
      <c r="AS44" s="12"/>
      <c r="AT44" s="15">
        <v>1</v>
      </c>
      <c r="AU44" s="12">
        <v>9</v>
      </c>
      <c r="AV44" s="15">
        <v>1</v>
      </c>
      <c r="AW44" s="12">
        <v>5</v>
      </c>
      <c r="AX44" s="15">
        <v>1</v>
      </c>
      <c r="AY44" s="12">
        <v>5</v>
      </c>
      <c r="AZ44" s="15">
        <v>1</v>
      </c>
      <c r="BA44" s="12">
        <v>5</v>
      </c>
      <c r="BB44" s="15">
        <v>2</v>
      </c>
      <c r="BC44" s="12">
        <v>6</v>
      </c>
      <c r="BD44" s="15"/>
      <c r="BE44" s="12"/>
      <c r="BF44" s="15"/>
      <c r="BG44" s="12"/>
      <c r="BH44" s="16"/>
    </row>
    <row r="45" spans="1:60" ht="18.75" x14ac:dyDescent="0.25">
      <c r="A45" s="18">
        <v>20</v>
      </c>
      <c r="B45" s="15">
        <f>(P45*$P$9)+(N45*$N$9)+(Z45*$Z$9)+(AB45*$AB$9)+(AD45*$AD$9)+(X45*$X$9)+(AH45*$AH$9)+(AP45*$AP$9)+(AL45*$AL$9)+(AR45*$AR$9)+(V45*V$9)+(AJ45*$AJ$9)+(R45*$R$9)+(T45*$T$9)+(AF45*$AF$9)+(AN45*$AN$9)</f>
        <v>245</v>
      </c>
      <c r="C45" s="12">
        <f>AX45+AZ45+BB45+BD45+BF45</f>
        <v>4</v>
      </c>
      <c r="D45" s="7">
        <v>13</v>
      </c>
      <c r="E45" s="8" t="s">
        <v>45</v>
      </c>
      <c r="F45" s="9">
        <v>13</v>
      </c>
      <c r="G45" s="10" t="s">
        <v>24</v>
      </c>
      <c r="H45" s="100">
        <f>$D45-$F45</f>
        <v>0</v>
      </c>
      <c r="I45" s="101">
        <v>1</v>
      </c>
      <c r="J45" s="102">
        <v>63</v>
      </c>
      <c r="K45" s="100"/>
      <c r="L45" s="101"/>
      <c r="M45" s="102"/>
      <c r="N45" s="15"/>
      <c r="O45" s="12"/>
      <c r="P45" s="24">
        <f>19+5</f>
        <v>24</v>
      </c>
      <c r="Q45" s="12">
        <v>6</v>
      </c>
      <c r="R45" s="15"/>
      <c r="S45" s="12"/>
      <c r="T45" s="15"/>
      <c r="U45" s="12"/>
      <c r="V45" s="15">
        <v>6</v>
      </c>
      <c r="W45" s="12">
        <v>5</v>
      </c>
      <c r="X45" s="15"/>
      <c r="Y45" s="12"/>
      <c r="Z45" s="24">
        <f>11+5</f>
        <v>16</v>
      </c>
      <c r="AA45" s="12">
        <v>5</v>
      </c>
      <c r="AB45" s="15"/>
      <c r="AC45" s="12"/>
      <c r="AD45" s="15"/>
      <c r="AE45" s="12"/>
      <c r="AF45" s="15">
        <v>3</v>
      </c>
      <c r="AG45" s="12">
        <v>3</v>
      </c>
      <c r="AH45" s="15">
        <v>2</v>
      </c>
      <c r="AI45" s="12">
        <v>3</v>
      </c>
      <c r="AJ45" s="15"/>
      <c r="AK45" s="12"/>
      <c r="AL45" s="15"/>
      <c r="AM45" s="12"/>
      <c r="AN45" s="15">
        <v>2</v>
      </c>
      <c r="AO45" s="12">
        <v>1</v>
      </c>
      <c r="AP45" s="15"/>
      <c r="AQ45" s="12"/>
      <c r="AR45" s="15"/>
      <c r="AS45" s="12"/>
      <c r="AT45" s="15">
        <v>1</v>
      </c>
      <c r="AU45" s="12">
        <v>7</v>
      </c>
      <c r="AV45" s="15">
        <v>1</v>
      </c>
      <c r="AW45" s="12">
        <v>5</v>
      </c>
      <c r="AX45" s="15">
        <v>1</v>
      </c>
      <c r="AY45" s="12">
        <v>5</v>
      </c>
      <c r="AZ45" s="15">
        <v>3</v>
      </c>
      <c r="BA45" s="12">
        <v>4</v>
      </c>
      <c r="BB45" s="15"/>
      <c r="BC45" s="12"/>
      <c r="BD45" s="15"/>
      <c r="BE45" s="12"/>
      <c r="BF45" s="15"/>
      <c r="BG45" s="12"/>
      <c r="BH45" s="16"/>
    </row>
    <row r="46" spans="1:60" ht="18.75" x14ac:dyDescent="0.25">
      <c r="A46" s="18">
        <v>89</v>
      </c>
      <c r="B46" s="15">
        <f>(P46*$P$9)+(N46*$N$9)+(Z46*$Z$9)+(AB46*$AB$9)+(AD46*$AD$9)+(X46*$X$9)+(AH46*$AH$9)+(AP46*$AP$9)+(AL46*$AL$9)+(AR46*$AR$9)+(V46*V$9)+(AJ46*$AJ$9)+(R46*$R$9)+(T46*$T$9)+(AF46*$AF$9)+(AN46*$AN$9)</f>
        <v>250</v>
      </c>
      <c r="C46" s="12">
        <f>AX46+AZ46+BB46+BD46+BF46</f>
        <v>4</v>
      </c>
      <c r="D46" s="7">
        <v>14</v>
      </c>
      <c r="E46" s="8" t="s">
        <v>43</v>
      </c>
      <c r="F46" s="9">
        <v>15</v>
      </c>
      <c r="G46" s="10" t="s">
        <v>24</v>
      </c>
      <c r="H46" s="100">
        <f>$D46-$F46</f>
        <v>-1</v>
      </c>
      <c r="I46" s="101">
        <v>1</v>
      </c>
      <c r="J46" s="102">
        <v>62</v>
      </c>
      <c r="K46" s="100"/>
      <c r="L46" s="101"/>
      <c r="M46" s="102"/>
      <c r="N46" s="15"/>
      <c r="O46" s="12"/>
      <c r="P46" s="24">
        <v>10</v>
      </c>
      <c r="Q46" s="25">
        <v>6</v>
      </c>
      <c r="R46" s="15"/>
      <c r="S46" s="12"/>
      <c r="T46" s="15"/>
      <c r="U46" s="12"/>
      <c r="V46" s="15"/>
      <c r="W46" s="12"/>
      <c r="X46" s="15"/>
      <c r="Y46" s="12"/>
      <c r="Z46" s="15"/>
      <c r="AA46" s="12"/>
      <c r="AB46" s="15"/>
      <c r="AC46" s="12"/>
      <c r="AD46" s="24">
        <f>10+1</f>
        <v>11</v>
      </c>
      <c r="AE46" s="12">
        <v>3</v>
      </c>
      <c r="AF46" s="15"/>
      <c r="AG46" s="12"/>
      <c r="AH46" s="15"/>
      <c r="AI46" s="12"/>
      <c r="AJ46" s="15">
        <v>10</v>
      </c>
      <c r="AK46" s="12">
        <v>5</v>
      </c>
      <c r="AL46" s="15"/>
      <c r="AM46" s="12"/>
      <c r="AN46" s="15"/>
      <c r="AO46" s="12"/>
      <c r="AP46" s="15"/>
      <c r="AQ46" s="12"/>
      <c r="AR46" s="15"/>
      <c r="AS46" s="12"/>
      <c r="AT46" s="15">
        <v>1</v>
      </c>
      <c r="AU46" s="12">
        <v>9</v>
      </c>
      <c r="AV46" s="15">
        <v>6</v>
      </c>
      <c r="AW46" s="12">
        <v>1</v>
      </c>
      <c r="AX46" s="15">
        <v>1</v>
      </c>
      <c r="AY46" s="12">
        <v>5</v>
      </c>
      <c r="AZ46" s="15">
        <v>3</v>
      </c>
      <c r="BA46" s="12">
        <v>5</v>
      </c>
      <c r="BB46" s="15"/>
      <c r="BC46" s="12"/>
      <c r="BD46" s="15"/>
      <c r="BE46" s="12"/>
      <c r="BF46" s="15"/>
      <c r="BG46" s="12"/>
      <c r="BH46" s="16"/>
    </row>
    <row r="47" spans="1:60" ht="18.75" x14ac:dyDescent="0.25">
      <c r="A47" s="18">
        <v>53</v>
      </c>
      <c r="B47" s="20">
        <f>(P47*$P$9)+(N47*$N$9)+(Z47*$Z$9)+(AB47*$AB$9)+(AD47*$AD$9)+(X47*$X$9)+(AH47*$AH$9)+(AP47*$AP$9)+(AL47*$AL$9)+(AR47*$AR$9)+(V47*V$9)+(AJ47*$AJ$9)+(R47*$R$9)+(T47*$T$9)+(AF47*$AF$9)+(AN47*$AN$9)</f>
        <v>185</v>
      </c>
      <c r="C47" s="12">
        <f>AX47+AZ47+BB47+BD47+BF47</f>
        <v>4</v>
      </c>
      <c r="D47" s="7">
        <v>13</v>
      </c>
      <c r="E47" s="8" t="s">
        <v>45</v>
      </c>
      <c r="F47" s="9">
        <v>14</v>
      </c>
      <c r="G47" s="10" t="s">
        <v>24</v>
      </c>
      <c r="H47" s="100">
        <f>$D47-$F47</f>
        <v>-1</v>
      </c>
      <c r="I47" s="101">
        <v>1</v>
      </c>
      <c r="J47" s="102">
        <v>57</v>
      </c>
      <c r="K47" s="100"/>
      <c r="L47" s="101"/>
      <c r="M47" s="102"/>
      <c r="N47" s="15"/>
      <c r="O47" s="12"/>
      <c r="P47" s="24">
        <f>19+5</f>
        <v>24</v>
      </c>
      <c r="Q47" s="12">
        <v>6</v>
      </c>
      <c r="R47" s="15"/>
      <c r="S47" s="12"/>
      <c r="T47" s="15"/>
      <c r="U47" s="12"/>
      <c r="V47" s="15">
        <v>6</v>
      </c>
      <c r="W47" s="12">
        <v>5</v>
      </c>
      <c r="X47" s="15"/>
      <c r="Y47" s="12"/>
      <c r="Z47" s="24">
        <f>11+5</f>
        <v>16</v>
      </c>
      <c r="AA47" s="12">
        <v>5</v>
      </c>
      <c r="AB47" s="15"/>
      <c r="AC47" s="12"/>
      <c r="AD47" s="15"/>
      <c r="AE47" s="12"/>
      <c r="AF47" s="15">
        <v>3</v>
      </c>
      <c r="AG47" s="12">
        <v>3</v>
      </c>
      <c r="AH47" s="15">
        <v>2</v>
      </c>
      <c r="AI47" s="12">
        <v>3</v>
      </c>
      <c r="AJ47" s="15"/>
      <c r="AK47" s="12"/>
      <c r="AL47" s="15"/>
      <c r="AM47" s="12"/>
      <c r="AN47" s="15"/>
      <c r="AO47" s="12"/>
      <c r="AP47" s="15"/>
      <c r="AQ47" s="12"/>
      <c r="AR47" s="15"/>
      <c r="AS47" s="12"/>
      <c r="AT47" s="15">
        <v>1</v>
      </c>
      <c r="AU47" s="12">
        <v>7</v>
      </c>
      <c r="AV47" s="15">
        <v>1</v>
      </c>
      <c r="AW47" s="12">
        <v>5</v>
      </c>
      <c r="AX47" s="15">
        <v>1</v>
      </c>
      <c r="AY47" s="12">
        <v>5</v>
      </c>
      <c r="AZ47" s="15">
        <v>3</v>
      </c>
      <c r="BA47" s="12">
        <v>4</v>
      </c>
      <c r="BB47" s="15"/>
      <c r="BC47" s="12"/>
      <c r="BD47" s="15"/>
      <c r="BE47" s="12"/>
      <c r="BF47" s="15"/>
      <c r="BG47" s="12"/>
      <c r="BH47" s="16" t="s">
        <v>72</v>
      </c>
    </row>
    <row r="48" spans="1:60" ht="18.75" x14ac:dyDescent="0.25">
      <c r="A48" s="18">
        <v>83</v>
      </c>
      <c r="B48" s="15">
        <f>(P48*$P$9)+(N48*$N$9)+(Z48*$Z$9)+(AB48*$AB$9)+(AD48*$AD$9)+(X48*$X$9)+(AH48*$AH$9)+(AP48*$AP$9)+(AL48*$AL$9)+(AR48*$AR$9)+(V48*V$9)+(AJ48*$AJ$9)+(R48*$R$9)+(T48*$T$9)+(AF48*$AF$9)+(AN48*$AN$9)</f>
        <v>275</v>
      </c>
      <c r="C48" s="12">
        <f>AX48+AZ48+BB48+BD48+BF48</f>
        <v>5</v>
      </c>
      <c r="D48" s="7">
        <v>2</v>
      </c>
      <c r="E48" s="8" t="s">
        <v>59</v>
      </c>
      <c r="F48" s="9">
        <v>10</v>
      </c>
      <c r="G48" s="10" t="s">
        <v>24</v>
      </c>
      <c r="H48" s="100">
        <f>$D48-$F48</f>
        <v>-8</v>
      </c>
      <c r="I48" s="101">
        <v>1</v>
      </c>
      <c r="J48" s="102">
        <v>56</v>
      </c>
      <c r="K48" s="100"/>
      <c r="L48" s="101"/>
      <c r="M48" s="102"/>
      <c r="N48" s="15"/>
      <c r="O48" s="12"/>
      <c r="P48" s="24">
        <f>29+7</f>
        <v>36</v>
      </c>
      <c r="Q48" s="12">
        <v>7</v>
      </c>
      <c r="R48" s="15">
        <v>20</v>
      </c>
      <c r="S48" s="12">
        <v>7</v>
      </c>
      <c r="T48" s="15"/>
      <c r="U48" s="12"/>
      <c r="V48" s="15">
        <v>4</v>
      </c>
      <c r="W48" s="12">
        <v>6</v>
      </c>
      <c r="X48" s="15"/>
      <c r="Y48" s="12"/>
      <c r="Z48" s="24">
        <f>12+2</f>
        <v>14</v>
      </c>
      <c r="AA48" s="12">
        <v>6</v>
      </c>
      <c r="AB48" s="15"/>
      <c r="AC48" s="12"/>
      <c r="AD48" s="24">
        <v>1</v>
      </c>
      <c r="AE48" s="25">
        <v>3</v>
      </c>
      <c r="AF48" s="15">
        <v>2</v>
      </c>
      <c r="AG48" s="12">
        <v>5</v>
      </c>
      <c r="AH48" s="15">
        <v>1</v>
      </c>
      <c r="AI48" s="12">
        <v>5</v>
      </c>
      <c r="AJ48" s="15"/>
      <c r="AK48" s="12"/>
      <c r="AL48" s="15"/>
      <c r="AM48" s="12"/>
      <c r="AN48" s="15"/>
      <c r="AO48" s="12"/>
      <c r="AP48" s="15"/>
      <c r="AQ48" s="12"/>
      <c r="AR48" s="15"/>
      <c r="AS48" s="12"/>
      <c r="AT48" s="15">
        <v>1</v>
      </c>
      <c r="AU48" s="12">
        <v>17</v>
      </c>
      <c r="AV48" s="15">
        <v>1</v>
      </c>
      <c r="AW48" s="12">
        <v>15</v>
      </c>
      <c r="AX48" s="15">
        <v>1</v>
      </c>
      <c r="AY48" s="12">
        <v>5</v>
      </c>
      <c r="AZ48" s="15">
        <v>4</v>
      </c>
      <c r="BA48" s="12">
        <v>5</v>
      </c>
      <c r="BB48" s="15"/>
      <c r="BC48" s="12"/>
      <c r="BD48" s="15"/>
      <c r="BE48" s="12"/>
      <c r="BF48" s="15"/>
      <c r="BG48" s="12"/>
      <c r="BH48" s="16"/>
    </row>
    <row r="49" spans="1:60" ht="18.75" x14ac:dyDescent="0.25">
      <c r="A49" s="18">
        <v>90</v>
      </c>
      <c r="B49" s="15">
        <f>(P49*$P$9)+(N49*$N$9)+(Z49*$Z$9)+(AB49*$AB$9)+(AD49*$AD$9)+(X49*$X$9)+(AH49*$AH$9)+(AP49*$AP$9)+(AL49*$AL$9)+(AR49*$AR$9)+(V49*V$9)+(AJ49*$AJ$9)+(R49*$R$9)+(T49*$T$9)+(AF49*$AF$9)+(AN49*$AN$9)</f>
        <v>220</v>
      </c>
      <c r="C49" s="12">
        <f>AX49+AZ49+BB49+BD49+BF49</f>
        <v>3</v>
      </c>
      <c r="D49" s="7">
        <v>28</v>
      </c>
      <c r="E49" s="8" t="s">
        <v>57</v>
      </c>
      <c r="F49" s="9">
        <v>25</v>
      </c>
      <c r="G49" s="10" t="s">
        <v>24</v>
      </c>
      <c r="H49" s="100">
        <f>$D49-$F49</f>
        <v>3</v>
      </c>
      <c r="I49" s="101">
        <v>1</v>
      </c>
      <c r="J49" s="102">
        <v>55</v>
      </c>
      <c r="K49" s="100"/>
      <c r="L49" s="101"/>
      <c r="M49" s="102"/>
      <c r="N49" s="15"/>
      <c r="O49" s="12"/>
      <c r="P49" s="15">
        <v>15</v>
      </c>
      <c r="Q49" s="12">
        <v>5</v>
      </c>
      <c r="R49" s="15">
        <v>1</v>
      </c>
      <c r="S49" s="12">
        <v>5</v>
      </c>
      <c r="T49" s="15"/>
      <c r="U49" s="12"/>
      <c r="V49" s="15"/>
      <c r="W49" s="12"/>
      <c r="X49" s="15"/>
      <c r="Y49" s="12"/>
      <c r="Z49" s="15"/>
      <c r="AA49" s="12"/>
      <c r="AB49" s="15"/>
      <c r="AC49" s="12"/>
      <c r="AD49" s="15">
        <v>9</v>
      </c>
      <c r="AE49" s="12">
        <v>2</v>
      </c>
      <c r="AF49" s="15"/>
      <c r="AG49" s="12"/>
      <c r="AH49" s="24">
        <v>4</v>
      </c>
      <c r="AI49" s="25">
        <v>5</v>
      </c>
      <c r="AJ49" s="15"/>
      <c r="AK49" s="12"/>
      <c r="AL49" s="15"/>
      <c r="AM49" s="12"/>
      <c r="AN49" s="15"/>
      <c r="AO49" s="12"/>
      <c r="AP49" s="15"/>
      <c r="AQ49" s="12"/>
      <c r="AR49" s="15"/>
      <c r="AS49" s="12"/>
      <c r="AT49" s="15">
        <v>1</v>
      </c>
      <c r="AU49" s="12">
        <v>1</v>
      </c>
      <c r="AV49" s="15"/>
      <c r="AW49" s="12"/>
      <c r="AX49" s="15"/>
      <c r="AY49" s="12"/>
      <c r="AZ49" s="15">
        <v>3</v>
      </c>
      <c r="BA49" s="12">
        <v>3</v>
      </c>
      <c r="BB49" s="15"/>
      <c r="BC49" s="12"/>
      <c r="BD49" s="15"/>
      <c r="BE49" s="12"/>
      <c r="BF49" s="15"/>
      <c r="BG49" s="12"/>
      <c r="BH49" s="16"/>
    </row>
    <row r="50" spans="1:60" ht="18.75" x14ac:dyDescent="0.25">
      <c r="A50" s="18">
        <v>73</v>
      </c>
      <c r="B50" s="15">
        <f>(P50*$P$9)+(N50*$N$9)+(Z50*$Z$9)+(AB50*$AB$9)+(AD50*$AD$9)+(X50*$X$9)+(AH50*$AH$9)+(AP50*$AP$9)+(AL50*$AL$9)+(AR50*$AR$9)+(V50*V$9)+(AJ50*$AJ$9)+(R50*$R$9)+(T50*$T$9)+(AF50*$AF$9)+(AN50*$AN$9)</f>
        <v>245</v>
      </c>
      <c r="C50" s="12">
        <f>AX50+AZ50+BB50+BD50+BF50</f>
        <v>5</v>
      </c>
      <c r="D50" s="7">
        <v>3</v>
      </c>
      <c r="E50" s="8" t="s">
        <v>32</v>
      </c>
      <c r="F50" s="9">
        <v>11</v>
      </c>
      <c r="G50" s="10" t="s">
        <v>24</v>
      </c>
      <c r="H50" s="100">
        <f>$D50-$F50</f>
        <v>-8</v>
      </c>
      <c r="I50" s="101">
        <v>1</v>
      </c>
      <c r="J50" s="102">
        <v>53</v>
      </c>
      <c r="K50" s="100"/>
      <c r="L50" s="101"/>
      <c r="M50" s="102"/>
      <c r="N50" s="15"/>
      <c r="O50" s="12"/>
      <c r="P50" s="24">
        <v>5</v>
      </c>
      <c r="Q50" s="25">
        <v>5</v>
      </c>
      <c r="R50" s="15"/>
      <c r="S50" s="12"/>
      <c r="T50" s="15"/>
      <c r="U50" s="12"/>
      <c r="V50" s="15"/>
      <c r="W50" s="12"/>
      <c r="X50" s="15">
        <v>30</v>
      </c>
      <c r="Y50" s="12">
        <v>6</v>
      </c>
      <c r="Z50" s="24">
        <v>5</v>
      </c>
      <c r="AA50" s="25">
        <v>5</v>
      </c>
      <c r="AB50" s="15"/>
      <c r="AC50" s="12"/>
      <c r="AD50" s="15"/>
      <c r="AE50" s="12"/>
      <c r="AF50" s="15"/>
      <c r="AG50" s="12"/>
      <c r="AH50" s="15"/>
      <c r="AI50" s="12"/>
      <c r="AJ50" s="15">
        <v>20</v>
      </c>
      <c r="AK50" s="12">
        <v>5</v>
      </c>
      <c r="AL50" s="15"/>
      <c r="AM50" s="12"/>
      <c r="AN50" s="15"/>
      <c r="AO50" s="12"/>
      <c r="AP50" s="15"/>
      <c r="AQ50" s="12"/>
      <c r="AR50" s="15">
        <v>1</v>
      </c>
      <c r="AS50" s="12">
        <v>1</v>
      </c>
      <c r="AT50" s="15">
        <v>1</v>
      </c>
      <c r="AU50" s="12">
        <v>10</v>
      </c>
      <c r="AV50" s="15">
        <v>1</v>
      </c>
      <c r="AW50" s="12">
        <v>10</v>
      </c>
      <c r="AX50" s="15">
        <v>1</v>
      </c>
      <c r="AY50" s="12">
        <v>4</v>
      </c>
      <c r="AZ50" s="15">
        <v>2</v>
      </c>
      <c r="BA50" s="12">
        <v>4</v>
      </c>
      <c r="BB50" s="15">
        <v>2</v>
      </c>
      <c r="BC50" s="12">
        <v>5</v>
      </c>
      <c r="BD50" s="15"/>
      <c r="BE50" s="12"/>
      <c r="BF50" s="15"/>
      <c r="BG50" s="12"/>
      <c r="BH50" s="16"/>
    </row>
    <row r="51" spans="1:60" ht="18.75" x14ac:dyDescent="0.25">
      <c r="A51" s="18">
        <v>57</v>
      </c>
      <c r="B51" s="15">
        <f>(P51*$P$9)+(N51*$N$9)+(Z51*$Z$9)+(AB51*$AB$9)+(AD51*$AD$9)+(X51*$X$9)+(AH51*$AH$9)+(AP51*$AP$9)+(AL51*$AL$9)+(AR51*$AR$9)+(V51*V$9)+(AJ51*$AJ$9)+(R51*$R$9)+(T51*$T$9)+(AF51*$AF$9)+(AN51*$AN$9)</f>
        <v>244</v>
      </c>
      <c r="C51" s="12">
        <f>AX51+AZ51+BB51+BD51+BF51</f>
        <v>4</v>
      </c>
      <c r="D51" s="7">
        <v>9</v>
      </c>
      <c r="E51" s="8" t="s">
        <v>33</v>
      </c>
      <c r="F51" s="9">
        <v>12</v>
      </c>
      <c r="G51" s="10" t="s">
        <v>24</v>
      </c>
      <c r="H51" s="100">
        <f>$D51-$F51</f>
        <v>-3</v>
      </c>
      <c r="I51" s="101">
        <v>1</v>
      </c>
      <c r="J51" s="102">
        <v>52</v>
      </c>
      <c r="K51" s="100"/>
      <c r="L51" s="101"/>
      <c r="M51" s="102"/>
      <c r="N51" s="15"/>
      <c r="O51" s="12"/>
      <c r="P51" s="24">
        <v>10</v>
      </c>
      <c r="Q51" s="25">
        <v>5</v>
      </c>
      <c r="R51" s="15"/>
      <c r="S51" s="12"/>
      <c r="T51" s="15"/>
      <c r="U51" s="12"/>
      <c r="V51" s="15"/>
      <c r="W51" s="12"/>
      <c r="X51" s="15"/>
      <c r="Y51" s="12"/>
      <c r="Z51" s="24">
        <f>5+5</f>
        <v>10</v>
      </c>
      <c r="AA51" s="12">
        <v>5</v>
      </c>
      <c r="AB51" s="15">
        <v>1</v>
      </c>
      <c r="AC51" s="12">
        <v>4</v>
      </c>
      <c r="AD51" s="15"/>
      <c r="AE51" s="12"/>
      <c r="AF51" s="15"/>
      <c r="AG51" s="12"/>
      <c r="AH51" s="15">
        <v>36</v>
      </c>
      <c r="AI51" s="12">
        <v>5</v>
      </c>
      <c r="AJ51" s="15"/>
      <c r="AK51" s="12"/>
      <c r="AL51" s="15"/>
      <c r="AM51" s="12"/>
      <c r="AN51" s="15"/>
      <c r="AO51" s="12"/>
      <c r="AP51" s="15"/>
      <c r="AQ51" s="12"/>
      <c r="AR51" s="15"/>
      <c r="AS51" s="12"/>
      <c r="AT51" s="15">
        <v>1</v>
      </c>
      <c r="AU51" s="12">
        <v>12</v>
      </c>
      <c r="AV51" s="15">
        <v>1</v>
      </c>
      <c r="AW51" s="12">
        <v>10</v>
      </c>
      <c r="AX51" s="15"/>
      <c r="AY51" s="12"/>
      <c r="AZ51" s="15"/>
      <c r="BA51" s="12"/>
      <c r="BB51" s="15">
        <v>4</v>
      </c>
      <c r="BC51" s="12">
        <v>6</v>
      </c>
      <c r="BD51" s="15"/>
      <c r="BE51" s="12"/>
      <c r="BF51" s="15"/>
      <c r="BG51" s="12"/>
      <c r="BH51" s="16"/>
    </row>
    <row r="52" spans="1:60" ht="18.75" x14ac:dyDescent="0.25">
      <c r="A52" s="18">
        <v>71</v>
      </c>
      <c r="B52" s="15">
        <f>(P52*$P$9)+(N52*$N$9)+(Z52*$Z$9)+(AB52*$AB$9)+(AD52*$AD$9)+(X52*$X$9)+(AH52*$AH$9)+(AP52*$AP$9)+(AL52*$AL$9)+(AR52*$AR$9)+(V52*V$9)+(AJ52*$AJ$9)+(R52*$R$9)+(T52*$T$9)+(AF52*$AF$9)+(AN52*$AN$9)</f>
        <v>219</v>
      </c>
      <c r="C52" s="12">
        <f>AX52+AZ52+BB52+BD52+BF52</f>
        <v>4</v>
      </c>
      <c r="D52" s="7">
        <v>5</v>
      </c>
      <c r="E52" s="8" t="s">
        <v>50</v>
      </c>
      <c r="F52" s="9">
        <v>15</v>
      </c>
      <c r="G52" s="10" t="s">
        <v>24</v>
      </c>
      <c r="H52" s="100">
        <f>$D52-$F52</f>
        <v>-10</v>
      </c>
      <c r="I52" s="101">
        <v>1</v>
      </c>
      <c r="J52" s="102">
        <v>51</v>
      </c>
      <c r="K52" s="100"/>
      <c r="L52" s="101"/>
      <c r="M52" s="102"/>
      <c r="N52" s="15"/>
      <c r="O52" s="12"/>
      <c r="P52" s="15">
        <v>31</v>
      </c>
      <c r="Q52" s="12">
        <v>6</v>
      </c>
      <c r="R52" s="15">
        <v>11</v>
      </c>
      <c r="S52" s="12">
        <v>6</v>
      </c>
      <c r="T52" s="15"/>
      <c r="U52" s="12"/>
      <c r="V52" s="15">
        <v>7</v>
      </c>
      <c r="W52" s="12">
        <v>5</v>
      </c>
      <c r="X52" s="15"/>
      <c r="Y52" s="12"/>
      <c r="Z52" s="15"/>
      <c r="AA52" s="12"/>
      <c r="AB52" s="15">
        <v>3</v>
      </c>
      <c r="AC52" s="12">
        <v>4</v>
      </c>
      <c r="AD52" s="15"/>
      <c r="AE52" s="12"/>
      <c r="AF52" s="15">
        <v>3</v>
      </c>
      <c r="AG52" s="12">
        <v>2</v>
      </c>
      <c r="AH52" s="15"/>
      <c r="AI52" s="12"/>
      <c r="AJ52" s="15">
        <v>1</v>
      </c>
      <c r="AK52" s="12">
        <v>4</v>
      </c>
      <c r="AL52" s="15"/>
      <c r="AM52" s="12"/>
      <c r="AN52" s="15"/>
      <c r="AO52" s="12"/>
      <c r="AP52" s="15"/>
      <c r="AQ52" s="12"/>
      <c r="AR52" s="15"/>
      <c r="AS52" s="12"/>
      <c r="AT52" s="15">
        <v>1</v>
      </c>
      <c r="AU52" s="12">
        <v>6</v>
      </c>
      <c r="AV52" s="15">
        <v>1</v>
      </c>
      <c r="AW52" s="12">
        <v>5</v>
      </c>
      <c r="AX52" s="15">
        <v>4</v>
      </c>
      <c r="AY52" s="12">
        <v>5</v>
      </c>
      <c r="AZ52" s="15"/>
      <c r="BA52" s="12"/>
      <c r="BB52" s="15"/>
      <c r="BC52" s="12"/>
      <c r="BD52" s="15"/>
      <c r="BE52" s="12"/>
      <c r="BF52" s="15"/>
      <c r="BG52" s="12"/>
      <c r="BH52" s="16" t="s">
        <v>89</v>
      </c>
    </row>
    <row r="53" spans="1:60" ht="18.75" x14ac:dyDescent="0.25">
      <c r="A53" s="18">
        <v>94</v>
      </c>
      <c r="B53" s="15">
        <f>(P53*$P$9)+(N53*$N$9)+(Z53*$Z$9)+(AB53*$AB$9)+(AD53*$AD$9)+(X53*$X$9)+(AH53*$AH$9)+(AP53*$AP$9)+(AL53*$AL$9)+(AR53*$AR$9)+(V53*V$9)+(AJ53*$AJ$9)+(R53*$R$9)+(T53*$T$9)+(AF53*$AF$9)+(AN53*$AN$9)</f>
        <v>250</v>
      </c>
      <c r="C53" s="12">
        <f>AX53+AZ53+BB53+BD53+BF53</f>
        <v>2</v>
      </c>
      <c r="D53" s="7">
        <v>8</v>
      </c>
      <c r="E53" s="8" t="s">
        <v>46</v>
      </c>
      <c r="F53" s="9">
        <v>25</v>
      </c>
      <c r="G53" s="10" t="s">
        <v>24</v>
      </c>
      <c r="H53" s="100">
        <f>$D53-$F53</f>
        <v>-17</v>
      </c>
      <c r="I53" s="101">
        <v>1</v>
      </c>
      <c r="J53" s="102">
        <v>51</v>
      </c>
      <c r="K53" s="100"/>
      <c r="L53" s="101"/>
      <c r="M53" s="102"/>
      <c r="N53" s="15"/>
      <c r="O53" s="12"/>
      <c r="P53" s="24">
        <v>10</v>
      </c>
      <c r="Q53" s="25">
        <v>5</v>
      </c>
      <c r="R53" s="15"/>
      <c r="S53" s="12"/>
      <c r="T53" s="15"/>
      <c r="U53" s="12"/>
      <c r="V53" s="15"/>
      <c r="W53" s="12"/>
      <c r="X53" s="15"/>
      <c r="Y53" s="12"/>
      <c r="Z53" s="24">
        <v>5</v>
      </c>
      <c r="AA53" s="25">
        <v>5</v>
      </c>
      <c r="AB53" s="15"/>
      <c r="AC53" s="12"/>
      <c r="AD53" s="15"/>
      <c r="AE53" s="12"/>
      <c r="AF53" s="15"/>
      <c r="AG53" s="12"/>
      <c r="AH53" s="15">
        <v>44</v>
      </c>
      <c r="AI53" s="12">
        <v>5</v>
      </c>
      <c r="AJ53" s="15"/>
      <c r="AK53" s="12"/>
      <c r="AL53" s="15"/>
      <c r="AM53" s="12"/>
      <c r="AN53" s="15"/>
      <c r="AO53" s="12"/>
      <c r="AP53" s="15"/>
      <c r="AQ53" s="12"/>
      <c r="AR53" s="15"/>
      <c r="AS53" s="12"/>
      <c r="AT53" s="15">
        <v>1</v>
      </c>
      <c r="AU53" s="12">
        <v>10</v>
      </c>
      <c r="AV53" s="15">
        <v>1</v>
      </c>
      <c r="AW53" s="12">
        <v>10</v>
      </c>
      <c r="AX53" s="15">
        <v>1</v>
      </c>
      <c r="AY53" s="12">
        <v>5</v>
      </c>
      <c r="AZ53" s="15"/>
      <c r="BA53" s="12"/>
      <c r="BB53" s="15">
        <v>1</v>
      </c>
      <c r="BC53" s="12">
        <v>6</v>
      </c>
      <c r="BD53" s="15"/>
      <c r="BE53" s="12"/>
      <c r="BF53" s="15"/>
      <c r="BG53" s="12"/>
      <c r="BH53" s="16"/>
    </row>
    <row r="54" spans="1:60" ht="18.75" x14ac:dyDescent="0.25">
      <c r="A54" s="18">
        <v>8</v>
      </c>
      <c r="B54" s="15">
        <f>(P54*$P$9)+(N54*$N$9)+(Z54*$Z$9)+(AB54*$AB$9)+(AD54*$AD$9)+(X54*$X$9)+(AH54*$AH$9)+(AP54*$AP$9)+(AL54*$AL$9)+(AR54*$AR$9)+(V54*V$9)+(AJ54*$AJ$9)+(R54*$R$9)+(T54*$T$9)+(AF54*$AF$9)+(AN54*$AN$9)</f>
        <v>245</v>
      </c>
      <c r="C54" s="12">
        <f>AX54+AZ54+BB54+BD54+BF54</f>
        <v>3</v>
      </c>
      <c r="D54" s="7">
        <v>3</v>
      </c>
      <c r="E54" s="8" t="s">
        <v>32</v>
      </c>
      <c r="F54" s="9">
        <v>5</v>
      </c>
      <c r="G54" s="10" t="s">
        <v>24</v>
      </c>
      <c r="H54" s="100">
        <f>$D54-$F54</f>
        <v>-2</v>
      </c>
      <c r="I54" s="101">
        <v>1</v>
      </c>
      <c r="J54" s="102">
        <v>50</v>
      </c>
      <c r="K54" s="100"/>
      <c r="L54" s="101"/>
      <c r="M54" s="102"/>
      <c r="N54" s="15"/>
      <c r="O54" s="12"/>
      <c r="P54" s="24">
        <f>30+13</f>
        <v>43</v>
      </c>
      <c r="Q54" s="12">
        <v>7</v>
      </c>
      <c r="R54" s="15">
        <v>2</v>
      </c>
      <c r="S54" s="12">
        <v>6</v>
      </c>
      <c r="T54" s="15"/>
      <c r="U54" s="12"/>
      <c r="V54" s="15"/>
      <c r="W54" s="12"/>
      <c r="X54" s="15"/>
      <c r="Y54" s="12"/>
      <c r="Z54" s="24">
        <v>3</v>
      </c>
      <c r="AA54" s="25">
        <v>6</v>
      </c>
      <c r="AB54" s="15"/>
      <c r="AC54" s="12"/>
      <c r="AD54" s="15"/>
      <c r="AE54" s="12"/>
      <c r="AF54" s="15"/>
      <c r="AG54" s="12"/>
      <c r="AH54" s="15">
        <v>36</v>
      </c>
      <c r="AI54" s="12">
        <v>5</v>
      </c>
      <c r="AJ54" s="15"/>
      <c r="AK54" s="12"/>
      <c r="AL54" s="15"/>
      <c r="AM54" s="12"/>
      <c r="AN54" s="15"/>
      <c r="AO54" s="12"/>
      <c r="AP54" s="15"/>
      <c r="AQ54" s="12"/>
      <c r="AR54" s="15"/>
      <c r="AS54" s="12"/>
      <c r="AT54" s="15">
        <v>1</v>
      </c>
      <c r="AU54" s="12">
        <v>10</v>
      </c>
      <c r="AV54" s="15">
        <v>1</v>
      </c>
      <c r="AW54" s="12">
        <v>10</v>
      </c>
      <c r="AX54" s="15">
        <v>1</v>
      </c>
      <c r="AY54" s="12">
        <v>4</v>
      </c>
      <c r="AZ54" s="15"/>
      <c r="BA54" s="12"/>
      <c r="BB54" s="15">
        <v>2</v>
      </c>
      <c r="BC54" s="12">
        <v>5</v>
      </c>
      <c r="BD54" s="15"/>
      <c r="BE54" s="12"/>
      <c r="BF54" s="15"/>
      <c r="BG54" s="12"/>
      <c r="BH54" s="16"/>
    </row>
    <row r="55" spans="1:60" ht="18.75" x14ac:dyDescent="0.25">
      <c r="A55" s="18">
        <v>84</v>
      </c>
      <c r="B55" s="15">
        <f>(P55*$P$9)+(N55*$N$9)+(Z55*$Z$9)+(AB55*$AB$9)+(AD55*$AD$9)+(X55*$X$9)+(AH55*$AH$9)+(AP55*$AP$9)+(AL55*$AL$9)+(AR55*$AR$9)+(V55*V$9)+(AJ55*$AJ$9)+(R55*$R$9)+(T55*$T$9)+(AF55*$AF$9)+(AN55*$AN$9)</f>
        <v>200</v>
      </c>
      <c r="C55" s="12">
        <f>AX55+AZ55+BB55+BD55+BF55</f>
        <v>3</v>
      </c>
      <c r="D55" s="7">
        <v>29</v>
      </c>
      <c r="E55" s="8" t="s">
        <v>51</v>
      </c>
      <c r="F55" s="9">
        <v>28</v>
      </c>
      <c r="G55" s="10" t="s">
        <v>24</v>
      </c>
      <c r="H55" s="100">
        <f>$D55-$F55</f>
        <v>1</v>
      </c>
      <c r="I55" s="101">
        <v>0</v>
      </c>
      <c r="J55" s="102">
        <v>47</v>
      </c>
      <c r="K55" s="100"/>
      <c r="L55" s="101"/>
      <c r="M55" s="102"/>
      <c r="N55" s="15"/>
      <c r="O55" s="12"/>
      <c r="P55" s="15">
        <v>26</v>
      </c>
      <c r="Q55" s="12">
        <v>5</v>
      </c>
      <c r="R55" s="15">
        <v>10</v>
      </c>
      <c r="S55" s="12">
        <v>5</v>
      </c>
      <c r="T55" s="15"/>
      <c r="U55" s="12"/>
      <c r="V55" s="15">
        <v>4</v>
      </c>
      <c r="W55" s="12">
        <v>4</v>
      </c>
      <c r="X55" s="15"/>
      <c r="Y55" s="12"/>
      <c r="Z55" s="15">
        <v>14</v>
      </c>
      <c r="AA55" s="12">
        <v>4</v>
      </c>
      <c r="AB55" s="15"/>
      <c r="AC55" s="12"/>
      <c r="AD55" s="15">
        <v>3</v>
      </c>
      <c r="AE55" s="12">
        <v>1</v>
      </c>
      <c r="AF55" s="15"/>
      <c r="AG55" s="12"/>
      <c r="AH55" s="15"/>
      <c r="AI55" s="12"/>
      <c r="AJ55" s="15"/>
      <c r="AK55" s="12"/>
      <c r="AL55" s="15"/>
      <c r="AM55" s="12"/>
      <c r="AN55" s="15"/>
      <c r="AO55" s="12"/>
      <c r="AP55" s="15"/>
      <c r="AQ55" s="12"/>
      <c r="AR55" s="15"/>
      <c r="AS55" s="12"/>
      <c r="AT55" s="15">
        <v>1</v>
      </c>
      <c r="AU55" s="12">
        <v>1</v>
      </c>
      <c r="AV55" s="15"/>
      <c r="AW55" s="12"/>
      <c r="AX55" s="15"/>
      <c r="AY55" s="12"/>
      <c r="AZ55" s="15">
        <v>2</v>
      </c>
      <c r="BA55" s="12">
        <v>1</v>
      </c>
      <c r="BB55" s="15">
        <v>1</v>
      </c>
      <c r="BC55" s="12">
        <v>3</v>
      </c>
      <c r="BD55" s="15"/>
      <c r="BE55" s="12"/>
      <c r="BF55" s="15"/>
      <c r="BG55" s="12"/>
      <c r="BH55" s="16" t="s">
        <v>89</v>
      </c>
    </row>
    <row r="56" spans="1:60" ht="18.75" x14ac:dyDescent="0.25">
      <c r="A56" s="18">
        <v>69</v>
      </c>
      <c r="B56" s="15">
        <f>(P56*$P$9)+(N56*$N$9)+(Z56*$Z$9)+(AB56*$AB$9)+(AD56*$AD$9)+(X56*$X$9)+(AH56*$AH$9)+(AP56*$AP$9)+(AL56*$AL$9)+(AR56*$AR$9)+(V56*V$9)+(AJ56*$AJ$9)+(R56*$R$9)+(T56*$T$9)+(AF56*$AF$9)+(AN56*$AN$9)</f>
        <v>260</v>
      </c>
      <c r="C56" s="12">
        <f>AX56+AZ56+BB56+BD56+BF56</f>
        <v>5</v>
      </c>
      <c r="D56" s="7">
        <v>6</v>
      </c>
      <c r="E56" s="8" t="s">
        <v>54</v>
      </c>
      <c r="F56" s="9">
        <v>9</v>
      </c>
      <c r="G56" s="10" t="s">
        <v>24</v>
      </c>
      <c r="H56" s="100">
        <f>$D56-$F56</f>
        <v>-3</v>
      </c>
      <c r="I56" s="101">
        <v>0</v>
      </c>
      <c r="J56" s="102">
        <v>44</v>
      </c>
      <c r="K56" s="100"/>
      <c r="L56" s="101"/>
      <c r="M56" s="102"/>
      <c r="N56" s="15"/>
      <c r="O56" s="12"/>
      <c r="P56" s="24">
        <f>30+13</f>
        <v>43</v>
      </c>
      <c r="Q56" s="12">
        <v>7</v>
      </c>
      <c r="R56" s="15"/>
      <c r="S56" s="12"/>
      <c r="T56" s="15"/>
      <c r="U56" s="12"/>
      <c r="V56" s="15"/>
      <c r="W56" s="12"/>
      <c r="X56" s="15"/>
      <c r="Y56" s="12"/>
      <c r="Z56" s="15"/>
      <c r="AA56" s="12"/>
      <c r="AB56" s="15"/>
      <c r="AC56" s="12"/>
      <c r="AD56" s="15"/>
      <c r="AE56" s="12"/>
      <c r="AF56" s="15"/>
      <c r="AG56" s="12"/>
      <c r="AH56" s="15">
        <v>41</v>
      </c>
      <c r="AI56" s="12">
        <v>5</v>
      </c>
      <c r="AJ56" s="15"/>
      <c r="AK56" s="12"/>
      <c r="AL56" s="15"/>
      <c r="AM56" s="12"/>
      <c r="AN56" s="15"/>
      <c r="AO56" s="12"/>
      <c r="AP56" s="24">
        <v>1</v>
      </c>
      <c r="AQ56" s="25">
        <v>1</v>
      </c>
      <c r="AR56" s="15"/>
      <c r="AS56" s="12"/>
      <c r="AT56" s="15">
        <v>1</v>
      </c>
      <c r="AU56" s="12">
        <v>12</v>
      </c>
      <c r="AV56" s="15">
        <v>1</v>
      </c>
      <c r="AW56" s="12">
        <v>12</v>
      </c>
      <c r="AX56" s="15"/>
      <c r="AY56" s="12"/>
      <c r="AZ56" s="15"/>
      <c r="BA56" s="12"/>
      <c r="BB56" s="15">
        <v>5</v>
      </c>
      <c r="BC56" s="12">
        <v>5</v>
      </c>
      <c r="BD56" s="15"/>
      <c r="BE56" s="12"/>
      <c r="BF56" s="15"/>
      <c r="BG56" s="12"/>
      <c r="BH56" s="16"/>
    </row>
    <row r="57" spans="1:60" ht="18.75" x14ac:dyDescent="0.25">
      <c r="A57" s="18">
        <v>87</v>
      </c>
      <c r="B57" s="15">
        <f>(P57*$P$9)+(N57*$N$9)+(Z57*$Z$9)+(AB57*$AB$9)+(AD57*$AD$9)+(X57*$X$9)+(AH57*$AH$9)+(AP57*$AP$9)+(AL57*$AL$9)+(AR57*$AR$9)+(V57*V$9)+(AJ57*$AJ$9)+(R57*$R$9)+(T57*$T$9)+(AF57*$AF$9)+(AN57*$AN$9)</f>
        <v>220</v>
      </c>
      <c r="C57" s="12">
        <f>AX57+AZ57+BB57+BD57+BF57</f>
        <v>5</v>
      </c>
      <c r="D57" s="7">
        <v>5</v>
      </c>
      <c r="E57" s="8" t="s">
        <v>50</v>
      </c>
      <c r="F57" s="9">
        <v>14</v>
      </c>
      <c r="G57" s="10" t="s">
        <v>24</v>
      </c>
      <c r="H57" s="100">
        <f>$D57-$F57</f>
        <v>-9</v>
      </c>
      <c r="I57" s="101">
        <v>0</v>
      </c>
      <c r="J57" s="102">
        <v>40</v>
      </c>
      <c r="K57" s="100"/>
      <c r="L57" s="101"/>
      <c r="M57" s="102"/>
      <c r="N57" s="15"/>
      <c r="O57" s="12"/>
      <c r="P57" s="15">
        <v>10</v>
      </c>
      <c r="Q57" s="12">
        <v>6</v>
      </c>
      <c r="R57" s="15">
        <v>22</v>
      </c>
      <c r="S57" s="12">
        <v>6</v>
      </c>
      <c r="T57" s="15"/>
      <c r="U57" s="12"/>
      <c r="V57" s="15">
        <v>4</v>
      </c>
      <c r="W57" s="12">
        <v>5</v>
      </c>
      <c r="X57" s="15"/>
      <c r="Y57" s="12"/>
      <c r="Z57" s="15"/>
      <c r="AA57" s="12"/>
      <c r="AB57" s="15">
        <v>3</v>
      </c>
      <c r="AC57" s="12">
        <v>4</v>
      </c>
      <c r="AD57" s="15"/>
      <c r="AE57" s="12"/>
      <c r="AF57" s="15">
        <v>2</v>
      </c>
      <c r="AG57" s="12">
        <v>2</v>
      </c>
      <c r="AH57" s="15"/>
      <c r="AI57" s="12"/>
      <c r="AJ57" s="15"/>
      <c r="AK57" s="12"/>
      <c r="AL57" s="15"/>
      <c r="AM57" s="12"/>
      <c r="AN57" s="15"/>
      <c r="AO57" s="12"/>
      <c r="AP57" s="15"/>
      <c r="AQ57" s="12"/>
      <c r="AR57" s="15"/>
      <c r="AS57" s="12"/>
      <c r="AT57" s="15">
        <v>1</v>
      </c>
      <c r="AU57" s="12">
        <v>10</v>
      </c>
      <c r="AV57" s="15">
        <v>1</v>
      </c>
      <c r="AW57" s="12">
        <v>5</v>
      </c>
      <c r="AX57" s="15">
        <v>5</v>
      </c>
      <c r="AY57" s="12">
        <v>5</v>
      </c>
      <c r="AZ57" s="15"/>
      <c r="BA57" s="12"/>
      <c r="BB57" s="15"/>
      <c r="BC57" s="12"/>
      <c r="BD57" s="15"/>
      <c r="BE57" s="12"/>
      <c r="BF57" s="15"/>
      <c r="BG57" s="12"/>
      <c r="BH57" s="16" t="s">
        <v>89</v>
      </c>
    </row>
    <row r="58" spans="1:60" ht="18.75" x14ac:dyDescent="0.25">
      <c r="A58" s="18">
        <v>56</v>
      </c>
      <c r="B58" s="15">
        <f>(P58*$P$9)+(N58*$N$9)+(Z58*$Z$9)+(AB58*$AB$9)+(AD58*$AD$9)+(X58*$X$9)+(AH58*$AH$9)+(AP58*$AP$9)+(AL58*$AL$9)+(AR58*$AR$9)+(V58*V$9)+(AJ58*$AJ$9)+(R58*$R$9)+(T58*$T$9)+(AF58*$AF$9)+(AN58*$AN$9)</f>
        <v>245</v>
      </c>
      <c r="C58" s="12">
        <f>AX58+AZ58+BB58+BD58+BF58</f>
        <v>3</v>
      </c>
      <c r="D58" s="7">
        <v>4</v>
      </c>
      <c r="E58" s="8" t="s">
        <v>41</v>
      </c>
      <c r="F58" s="9">
        <v>12</v>
      </c>
      <c r="G58" s="10" t="s">
        <v>24</v>
      </c>
      <c r="H58" s="100">
        <f>$D58-$F58</f>
        <v>-8</v>
      </c>
      <c r="I58" s="101">
        <v>0</v>
      </c>
      <c r="J58" s="102">
        <v>38</v>
      </c>
      <c r="K58" s="100"/>
      <c r="L58" s="101"/>
      <c r="M58" s="102"/>
      <c r="N58" s="15"/>
      <c r="O58" s="12"/>
      <c r="P58" s="15">
        <f>9+11</f>
        <v>20</v>
      </c>
      <c r="Q58" s="12">
        <v>7</v>
      </c>
      <c r="R58" s="15"/>
      <c r="S58" s="12"/>
      <c r="T58" s="15"/>
      <c r="U58" s="12"/>
      <c r="V58" s="15"/>
      <c r="W58" s="12"/>
      <c r="X58" s="15"/>
      <c r="Y58" s="12"/>
      <c r="Z58" s="15">
        <v>9</v>
      </c>
      <c r="AA58" s="12">
        <v>5</v>
      </c>
      <c r="AB58" s="15">
        <v>1</v>
      </c>
      <c r="AC58" s="12">
        <v>4</v>
      </c>
      <c r="AD58" s="15"/>
      <c r="AE58" s="12"/>
      <c r="AF58" s="15"/>
      <c r="AG58" s="12"/>
      <c r="AH58" s="15">
        <v>35</v>
      </c>
      <c r="AI58" s="12">
        <v>4</v>
      </c>
      <c r="AJ58" s="15"/>
      <c r="AK58" s="12"/>
      <c r="AL58" s="15"/>
      <c r="AM58" s="12"/>
      <c r="AN58" s="15"/>
      <c r="AO58" s="12"/>
      <c r="AP58" s="15"/>
      <c r="AQ58" s="12"/>
      <c r="AR58" s="15"/>
      <c r="AS58" s="12"/>
      <c r="AT58" s="15">
        <v>1</v>
      </c>
      <c r="AU58" s="12">
        <v>7</v>
      </c>
      <c r="AV58" s="15">
        <v>1</v>
      </c>
      <c r="AW58" s="12">
        <v>5</v>
      </c>
      <c r="AX58" s="15">
        <v>1</v>
      </c>
      <c r="AY58" s="12">
        <v>2</v>
      </c>
      <c r="AZ58" s="15">
        <v>1</v>
      </c>
      <c r="BA58" s="12">
        <v>4</v>
      </c>
      <c r="BB58" s="15">
        <v>1</v>
      </c>
      <c r="BC58" s="12">
        <v>4</v>
      </c>
      <c r="BD58" s="15"/>
      <c r="BE58" s="12"/>
      <c r="BF58" s="15"/>
      <c r="BG58" s="12"/>
      <c r="BH58" s="16"/>
    </row>
    <row r="59" spans="1:60" ht="18.75" x14ac:dyDescent="0.25">
      <c r="A59" s="18">
        <v>81</v>
      </c>
      <c r="B59" s="15">
        <f>(P59*$P$9)+(N59*$N$9)+(Z59*$Z$9)+(AB59*$AB$9)+(AD59*$AD$9)+(X59*$X$9)+(AH59*$AH$9)+(AP59*$AP$9)+(AL59*$AL$9)+(AR59*$AR$9)+(V59*V$9)+(AJ59*$AJ$9)+(R59*$R$9)+(T59*$T$9)+(AF59*$AF$9)+(AN59*$AN$9)</f>
        <v>225</v>
      </c>
      <c r="C59" s="12">
        <f>AX59+AZ59+BB59+BD59+BF59</f>
        <v>3</v>
      </c>
      <c r="D59" s="7">
        <v>18</v>
      </c>
      <c r="E59" s="8" t="s">
        <v>25</v>
      </c>
      <c r="F59" s="9">
        <v>22</v>
      </c>
      <c r="G59" s="10" t="s">
        <v>24</v>
      </c>
      <c r="H59" s="100">
        <f>$D59-$F59</f>
        <v>-4</v>
      </c>
      <c r="I59" s="101">
        <v>0</v>
      </c>
      <c r="J59" s="102">
        <v>38</v>
      </c>
      <c r="K59" s="100"/>
      <c r="L59" s="101"/>
      <c r="M59" s="102"/>
      <c r="N59" s="15"/>
      <c r="O59" s="12"/>
      <c r="P59" s="24">
        <v>10</v>
      </c>
      <c r="Q59" s="25">
        <v>6</v>
      </c>
      <c r="R59" s="24">
        <v>3</v>
      </c>
      <c r="S59" s="25">
        <v>6</v>
      </c>
      <c r="T59" s="15"/>
      <c r="U59" s="12"/>
      <c r="V59" s="15"/>
      <c r="W59" s="12"/>
      <c r="X59" s="15">
        <v>28</v>
      </c>
      <c r="Y59" s="12">
        <v>5</v>
      </c>
      <c r="Z59" s="15"/>
      <c r="AA59" s="12"/>
      <c r="AB59" s="15"/>
      <c r="AC59" s="12"/>
      <c r="AD59" s="15">
        <v>1</v>
      </c>
      <c r="AE59" s="12">
        <v>3</v>
      </c>
      <c r="AF59" s="15"/>
      <c r="AG59" s="12"/>
      <c r="AH59" s="15">
        <v>8</v>
      </c>
      <c r="AI59" s="12">
        <v>2</v>
      </c>
      <c r="AJ59" s="15"/>
      <c r="AK59" s="12"/>
      <c r="AL59" s="15"/>
      <c r="AM59" s="12"/>
      <c r="AN59" s="15"/>
      <c r="AO59" s="12"/>
      <c r="AP59" s="15"/>
      <c r="AQ59" s="12"/>
      <c r="AR59" s="15"/>
      <c r="AS59" s="12"/>
      <c r="AT59" s="15">
        <v>1</v>
      </c>
      <c r="AU59" s="12">
        <v>5</v>
      </c>
      <c r="AV59" s="15"/>
      <c r="AW59" s="12"/>
      <c r="AX59" s="15">
        <v>1</v>
      </c>
      <c r="AY59" s="12">
        <v>5</v>
      </c>
      <c r="AZ59" s="15">
        <v>1</v>
      </c>
      <c r="BA59" s="12">
        <v>4</v>
      </c>
      <c r="BB59" s="15">
        <v>1</v>
      </c>
      <c r="BC59" s="12">
        <v>4</v>
      </c>
      <c r="BD59" s="15"/>
      <c r="BE59" s="12"/>
      <c r="BF59" s="15"/>
      <c r="BG59" s="12"/>
      <c r="BH59" s="16"/>
    </row>
    <row r="60" spans="1:60" ht="18.75" x14ac:dyDescent="0.25">
      <c r="A60" s="18">
        <v>9</v>
      </c>
      <c r="B60" s="15">
        <f>(P60*$P$9)+(N60*$N$9)+(Z60*$Z$9)+(AB60*$AB$9)+(AD60*$AD$9)+(X60*$X$9)+(AH60*$AH$9)+(AP60*$AP$9)+(AL60*$AL$9)+(AR60*$AR$9)+(V60*V$9)+(AJ60*$AJ$9)+(R60*$R$9)+(T60*$T$9)+(AF60*$AF$9)+(AN60*$AN$9)</f>
        <v>275</v>
      </c>
      <c r="C60" s="12">
        <f>AX60+AZ60+BB60+BD60+BF60</f>
        <v>5</v>
      </c>
      <c r="D60" s="7">
        <v>1</v>
      </c>
      <c r="E60" s="8" t="s">
        <v>36</v>
      </c>
      <c r="F60" s="9">
        <v>7</v>
      </c>
      <c r="G60" s="10" t="s">
        <v>24</v>
      </c>
      <c r="H60" s="100">
        <f>$D60-$F60</f>
        <v>-6</v>
      </c>
      <c r="I60" s="101">
        <v>0</v>
      </c>
      <c r="J60" s="102">
        <v>36</v>
      </c>
      <c r="K60" s="100"/>
      <c r="L60" s="101"/>
      <c r="M60" s="102"/>
      <c r="N60" s="15"/>
      <c r="O60" s="12"/>
      <c r="P60" s="24">
        <f>13+23</f>
        <v>36</v>
      </c>
      <c r="Q60" s="12">
        <v>7</v>
      </c>
      <c r="R60" s="15"/>
      <c r="S60" s="12"/>
      <c r="T60" s="15"/>
      <c r="U60" s="12"/>
      <c r="V60" s="15"/>
      <c r="W60" s="12"/>
      <c r="X60" s="21"/>
      <c r="Y60" s="23"/>
      <c r="Z60" s="24">
        <f>3+3</f>
        <v>6</v>
      </c>
      <c r="AA60" s="12">
        <v>6</v>
      </c>
      <c r="AB60" s="15"/>
      <c r="AC60" s="12"/>
      <c r="AD60" s="15"/>
      <c r="AE60" s="12"/>
      <c r="AF60" s="15"/>
      <c r="AG60" s="12"/>
      <c r="AH60" s="15">
        <v>43</v>
      </c>
      <c r="AI60" s="12">
        <v>5</v>
      </c>
      <c r="AJ60" s="15"/>
      <c r="AK60" s="12"/>
      <c r="AL60" s="15"/>
      <c r="AM60" s="12"/>
      <c r="AN60" s="15"/>
      <c r="AO60" s="12"/>
      <c r="AP60" s="15"/>
      <c r="AQ60" s="12"/>
      <c r="AR60" s="15"/>
      <c r="AS60" s="12"/>
      <c r="AT60" s="15">
        <v>1</v>
      </c>
      <c r="AU60" s="12">
        <v>24</v>
      </c>
      <c r="AV60" s="15">
        <v>1</v>
      </c>
      <c r="AW60" s="12">
        <v>23</v>
      </c>
      <c r="AX60" s="15">
        <v>1</v>
      </c>
      <c r="AY60" s="12">
        <v>6</v>
      </c>
      <c r="AZ60" s="15"/>
      <c r="BA60" s="12"/>
      <c r="BB60" s="15">
        <v>4</v>
      </c>
      <c r="BC60" s="12">
        <v>6</v>
      </c>
      <c r="BD60" s="15"/>
      <c r="BE60" s="12"/>
      <c r="BF60" s="15"/>
      <c r="BG60" s="12"/>
      <c r="BH60" s="16"/>
    </row>
    <row r="61" spans="1:60" ht="18.75" x14ac:dyDescent="0.25">
      <c r="A61" s="18">
        <v>59</v>
      </c>
      <c r="B61" s="15">
        <f>(P61*$P$9)+(N61*$N$9)+(Z61*$Z$9)+(AB61*$AB$9)+(AD61*$AD$9)+(X61*$X$9)+(AH61*$AH$9)+(AP61*$AP$9)+(AL61*$AL$9)+(AR61*$AR$9)+(V61*V$9)+(AJ61*$AJ$9)+(R61*$R$9)+(T61*$T$9)+(AF61*$AF$9)+(AN61*$AN$9)</f>
        <v>275</v>
      </c>
      <c r="C61" s="12">
        <f>AX61+AZ61+BB61+BD61+BF61</f>
        <v>5</v>
      </c>
      <c r="D61" s="7">
        <v>2</v>
      </c>
      <c r="E61" s="8" t="s">
        <v>59</v>
      </c>
      <c r="F61" s="9">
        <v>4</v>
      </c>
      <c r="G61" s="10" t="s">
        <v>24</v>
      </c>
      <c r="H61" s="100">
        <f>$D61-$F61</f>
        <v>-2</v>
      </c>
      <c r="I61" s="101">
        <v>0</v>
      </c>
      <c r="J61" s="102">
        <v>28</v>
      </c>
      <c r="K61" s="100"/>
      <c r="L61" s="101"/>
      <c r="M61" s="102"/>
      <c r="N61" s="15"/>
      <c r="O61" s="12"/>
      <c r="P61" s="24">
        <f>36+15</f>
        <v>51</v>
      </c>
      <c r="Q61" s="12">
        <v>7</v>
      </c>
      <c r="R61" s="15">
        <v>24</v>
      </c>
      <c r="S61" s="12">
        <v>7</v>
      </c>
      <c r="T61" s="15"/>
      <c r="U61" s="12"/>
      <c r="V61" s="15">
        <v>4</v>
      </c>
      <c r="W61" s="12">
        <v>6</v>
      </c>
      <c r="X61" s="15"/>
      <c r="Y61" s="12"/>
      <c r="Z61" s="15">
        <v>19</v>
      </c>
      <c r="AA61" s="12">
        <v>6</v>
      </c>
      <c r="AB61" s="15"/>
      <c r="AC61" s="12"/>
      <c r="AD61" s="24">
        <v>1</v>
      </c>
      <c r="AE61" s="25">
        <v>3</v>
      </c>
      <c r="AF61" s="15"/>
      <c r="AG61" s="12"/>
      <c r="AH61" s="15"/>
      <c r="AI61" s="12"/>
      <c r="AJ61" s="15"/>
      <c r="AK61" s="12"/>
      <c r="AL61" s="15"/>
      <c r="AM61" s="12"/>
      <c r="AN61" s="15"/>
      <c r="AO61" s="12"/>
      <c r="AP61" s="15"/>
      <c r="AQ61" s="12"/>
      <c r="AR61" s="15"/>
      <c r="AS61" s="12"/>
      <c r="AT61" s="15">
        <v>1</v>
      </c>
      <c r="AU61" s="12">
        <v>17</v>
      </c>
      <c r="AV61" s="15">
        <v>1</v>
      </c>
      <c r="AW61" s="12">
        <v>15</v>
      </c>
      <c r="AX61" s="15"/>
      <c r="AY61" s="12"/>
      <c r="AZ61" s="15">
        <v>3</v>
      </c>
      <c r="BA61" s="12">
        <v>5</v>
      </c>
      <c r="BB61" s="15"/>
      <c r="BC61" s="12"/>
      <c r="BD61" s="15"/>
      <c r="BE61" s="12"/>
      <c r="BF61" s="15">
        <v>2</v>
      </c>
      <c r="BG61" s="12">
        <v>5</v>
      </c>
      <c r="BH61" s="16"/>
    </row>
    <row r="62" spans="1:60" ht="18.75" x14ac:dyDescent="0.25">
      <c r="A62" s="18">
        <v>36</v>
      </c>
      <c r="B62" s="15">
        <f>(P62*$P$9)+(N62*$N$9)+(Z62*$Z$9)+(AB62*$AB$9)+(AD62*$AD$9)+(X62*$X$9)+(AH62*$AH$9)+(AP62*$AP$9)+(AL62*$AL$9)+(AR62*$AR$9)+(V62*V$9)+(AJ62*$AJ$9)+(R62*$R$9)+(T62*$T$9)+(AF62*$AF$9)+(AN62*$AN$9)</f>
        <v>200</v>
      </c>
      <c r="C62" s="12">
        <f>AX62+AZ62+BB62+BD62+BF62</f>
        <v>3</v>
      </c>
      <c r="D62" s="7">
        <v>30</v>
      </c>
      <c r="E62" s="8" t="s">
        <v>55</v>
      </c>
      <c r="F62" s="9">
        <v>25</v>
      </c>
      <c r="G62" s="10" t="s">
        <v>24</v>
      </c>
      <c r="H62" s="100">
        <f>$D62-$F62</f>
        <v>5</v>
      </c>
      <c r="I62" s="101">
        <v>0</v>
      </c>
      <c r="J62" s="102">
        <v>17</v>
      </c>
      <c r="K62" s="100"/>
      <c r="L62" s="101"/>
      <c r="M62" s="102"/>
      <c r="N62" s="15"/>
      <c r="O62" s="12"/>
      <c r="P62" s="15">
        <v>15</v>
      </c>
      <c r="Q62" s="12">
        <v>5</v>
      </c>
      <c r="R62" s="15">
        <v>16</v>
      </c>
      <c r="S62" s="12">
        <v>4</v>
      </c>
      <c r="T62" s="15"/>
      <c r="U62" s="12"/>
      <c r="V62" s="15">
        <v>6</v>
      </c>
      <c r="W62" s="12">
        <v>4</v>
      </c>
      <c r="X62" s="15"/>
      <c r="Y62" s="12"/>
      <c r="Z62" s="15">
        <v>10</v>
      </c>
      <c r="AA62" s="12">
        <v>4</v>
      </c>
      <c r="AB62" s="15">
        <v>2</v>
      </c>
      <c r="AC62" s="12">
        <v>3</v>
      </c>
      <c r="AD62" s="15"/>
      <c r="AE62" s="12"/>
      <c r="AF62" s="15">
        <v>1</v>
      </c>
      <c r="AG62" s="12">
        <v>1</v>
      </c>
      <c r="AH62" s="15"/>
      <c r="AI62" s="12"/>
      <c r="AJ62" s="15"/>
      <c r="AK62" s="12"/>
      <c r="AL62" s="15"/>
      <c r="AM62" s="12"/>
      <c r="AN62" s="15"/>
      <c r="AO62" s="12"/>
      <c r="AP62" s="15"/>
      <c r="AQ62" s="12"/>
      <c r="AR62" s="15"/>
      <c r="AS62" s="12"/>
      <c r="AT62" s="15"/>
      <c r="AU62" s="12"/>
      <c r="AV62" s="15"/>
      <c r="AW62" s="12"/>
      <c r="AX62" s="15">
        <v>3</v>
      </c>
      <c r="AY62" s="12">
        <v>4</v>
      </c>
      <c r="AZ62" s="15"/>
      <c r="BA62" s="12"/>
      <c r="BB62" s="15"/>
      <c r="BC62" s="12"/>
      <c r="BD62" s="15"/>
      <c r="BE62" s="12"/>
      <c r="BF62" s="15"/>
      <c r="BG62" s="12"/>
      <c r="BH62" s="16" t="s">
        <v>70</v>
      </c>
    </row>
    <row r="63" spans="1:60" ht="18.75" x14ac:dyDescent="0.25">
      <c r="A63" s="18">
        <v>1</v>
      </c>
      <c r="B63" s="15">
        <f>(P63*$P$9)+(N63*$N$9)+(Z63*$Z$9)+(AB63*$AB$9)+(AD63*$AD$9)+(X63*$X$9)+(AH63*$AH$9)+(AP63*$AP$9)+(AL63*$AL$9)+(AR63*$AR$9)+(V63*V$9)+(AJ63*$AJ$9)+(R63*$R$9)+(T63*$T$9)+(AF63*$AF$9)+(AN63*$AN$9)</f>
        <v>225</v>
      </c>
      <c r="C63" s="12">
        <f>AX63+AZ63+BB63+BD63+BF63</f>
        <v>3</v>
      </c>
      <c r="D63" s="7">
        <v>18</v>
      </c>
      <c r="E63" s="8" t="s">
        <v>25</v>
      </c>
      <c r="F63" s="9">
        <v>21</v>
      </c>
      <c r="G63" s="10" t="s">
        <v>5</v>
      </c>
      <c r="H63" s="100"/>
      <c r="I63" s="101"/>
      <c r="J63" s="102"/>
      <c r="K63" s="100">
        <f>$F63-$D63</f>
        <v>3</v>
      </c>
      <c r="L63" s="101">
        <v>3</v>
      </c>
      <c r="M63" s="102">
        <v>100</v>
      </c>
      <c r="N63" s="15"/>
      <c r="O63" s="12"/>
      <c r="P63" s="15">
        <v>20</v>
      </c>
      <c r="Q63" s="12">
        <v>5</v>
      </c>
      <c r="R63" s="21"/>
      <c r="S63" s="23"/>
      <c r="T63" s="21"/>
      <c r="U63" s="23"/>
      <c r="V63" s="21"/>
      <c r="W63" s="23"/>
      <c r="X63" s="24">
        <v>5</v>
      </c>
      <c r="Y63" s="25">
        <v>6</v>
      </c>
      <c r="Z63" s="15"/>
      <c r="AA63" s="12"/>
      <c r="AB63" s="15"/>
      <c r="AC63" s="12"/>
      <c r="AD63" s="15">
        <v>9</v>
      </c>
      <c r="AE63" s="12">
        <v>3</v>
      </c>
      <c r="AF63" s="21"/>
      <c r="AG63" s="23"/>
      <c r="AH63" s="15"/>
      <c r="AI63" s="12"/>
      <c r="AJ63" s="15"/>
      <c r="AK63" s="12"/>
      <c r="AL63" s="15"/>
      <c r="AM63" s="12"/>
      <c r="AN63" s="15"/>
      <c r="AO63" s="12"/>
      <c r="AP63" s="15"/>
      <c r="AQ63" s="12"/>
      <c r="AR63" s="15"/>
      <c r="AS63" s="12"/>
      <c r="AT63" s="15">
        <v>1</v>
      </c>
      <c r="AU63" s="12">
        <v>9</v>
      </c>
      <c r="AV63" s="15"/>
      <c r="AW63" s="12"/>
      <c r="AX63" s="15"/>
      <c r="AY63" s="12"/>
      <c r="AZ63" s="15">
        <v>2</v>
      </c>
      <c r="BA63" s="12">
        <v>5</v>
      </c>
      <c r="BB63" s="15">
        <v>1</v>
      </c>
      <c r="BC63" s="12">
        <v>4</v>
      </c>
      <c r="BD63" s="15"/>
      <c r="BE63" s="12"/>
      <c r="BF63" s="15"/>
      <c r="BG63" s="12"/>
      <c r="BH63" s="16"/>
    </row>
    <row r="64" spans="1:60" ht="18.75" x14ac:dyDescent="0.25">
      <c r="A64" s="18">
        <v>2</v>
      </c>
      <c r="B64" s="15">
        <f>(P64*$P$9)+(N64*$N$9)+(Z64*$Z$9)+(AB64*$AB$9)+(AD64*$AD$9)+(X64*$X$9)+(AH64*$AH$9)+(AP64*$AP$9)+(AL64*$AL$9)+(AR64*$AR$9)+(V64*V$9)+(AJ64*$AJ$9)+(R64*$R$9)+(T64*$T$9)+(AF64*$AF$9)+(AN64*$AN$9)</f>
        <v>225</v>
      </c>
      <c r="C64" s="12">
        <f>AX64+AZ64+BB64+BD64+BF64</f>
        <v>3</v>
      </c>
      <c r="D64" s="7">
        <v>24</v>
      </c>
      <c r="E64" s="8" t="s">
        <v>26</v>
      </c>
      <c r="F64" s="9">
        <v>24</v>
      </c>
      <c r="G64" s="10" t="s">
        <v>5</v>
      </c>
      <c r="H64" s="100"/>
      <c r="I64" s="101"/>
      <c r="J64" s="102"/>
      <c r="K64" s="100">
        <f>$F64-$D64</f>
        <v>0</v>
      </c>
      <c r="L64" s="101">
        <v>3</v>
      </c>
      <c r="M64" s="102">
        <v>100</v>
      </c>
      <c r="N64" s="15"/>
      <c r="O64" s="12"/>
      <c r="P64" s="15"/>
      <c r="Q64" s="12"/>
      <c r="R64" s="21"/>
      <c r="S64" s="23"/>
      <c r="T64" s="21"/>
      <c r="U64" s="23"/>
      <c r="V64" s="21"/>
      <c r="W64" s="23"/>
      <c r="X64" s="24">
        <v>5</v>
      </c>
      <c r="Y64" s="25">
        <v>6</v>
      </c>
      <c r="Z64" s="15"/>
      <c r="AA64" s="12"/>
      <c r="AB64" s="15"/>
      <c r="AC64" s="12"/>
      <c r="AD64" s="15">
        <v>10</v>
      </c>
      <c r="AE64" s="12">
        <v>3</v>
      </c>
      <c r="AF64" s="21"/>
      <c r="AG64" s="23"/>
      <c r="AH64" s="15"/>
      <c r="AI64" s="12"/>
      <c r="AJ64" s="15"/>
      <c r="AK64" s="12"/>
      <c r="AL64" s="15"/>
      <c r="AM64" s="12"/>
      <c r="AN64" s="15"/>
      <c r="AO64" s="12"/>
      <c r="AP64" s="15"/>
      <c r="AQ64" s="12"/>
      <c r="AR64" s="15"/>
      <c r="AS64" s="12"/>
      <c r="AT64" s="15"/>
      <c r="AU64" s="12"/>
      <c r="AV64" s="15"/>
      <c r="AW64" s="12"/>
      <c r="AX64" s="15"/>
      <c r="AY64" s="12"/>
      <c r="AZ64" s="15">
        <v>2</v>
      </c>
      <c r="BA64" s="12">
        <v>3</v>
      </c>
      <c r="BB64" s="15">
        <v>1</v>
      </c>
      <c r="BC64" s="12">
        <v>4</v>
      </c>
      <c r="BD64" s="15"/>
      <c r="BE64" s="12"/>
      <c r="BF64" s="15"/>
      <c r="BG64" s="12"/>
      <c r="BH64" s="16"/>
    </row>
    <row r="65" spans="1:60" ht="18.75" x14ac:dyDescent="0.25">
      <c r="A65" s="18">
        <v>10</v>
      </c>
      <c r="B65" s="15">
        <f>(P65*$P$9)+(N65*$N$9)+(Z65*$Z$9)+(AB65*$AB$9)+(AD65*$AD$9)+(X65*$X$9)+(AH65*$AH$9)+(AP65*$AP$9)+(AL65*$AL$9)+(AR65*$AR$9)+(V65*V$9)+(AJ65*$AJ$9)+(R65*$R$9)+(T65*$T$9)+(AF65*$AF$9)+(AN65*$AN$9)</f>
        <v>225</v>
      </c>
      <c r="C65" s="12">
        <f>AX65+AZ65+BB65+BD65+BF65</f>
        <v>3</v>
      </c>
      <c r="D65" s="7">
        <v>23</v>
      </c>
      <c r="E65" s="8" t="s">
        <v>39</v>
      </c>
      <c r="F65" s="9">
        <v>22</v>
      </c>
      <c r="G65" s="10" t="s">
        <v>5</v>
      </c>
      <c r="H65" s="100"/>
      <c r="I65" s="101"/>
      <c r="J65" s="102"/>
      <c r="K65" s="100">
        <f>$F65-$D65</f>
        <v>-1</v>
      </c>
      <c r="L65" s="101">
        <v>3</v>
      </c>
      <c r="M65" s="102">
        <v>100</v>
      </c>
      <c r="N65" s="15"/>
      <c r="O65" s="12"/>
      <c r="P65" s="15">
        <v>40</v>
      </c>
      <c r="Q65" s="12">
        <v>5</v>
      </c>
      <c r="R65" s="15"/>
      <c r="S65" s="12"/>
      <c r="T65" s="15"/>
      <c r="U65" s="12"/>
      <c r="V65" s="15"/>
      <c r="W65" s="12"/>
      <c r="X65" s="15"/>
      <c r="Y65" s="12"/>
      <c r="Z65" s="15"/>
      <c r="AA65" s="12"/>
      <c r="AB65" s="15"/>
      <c r="AC65" s="12"/>
      <c r="AD65" s="15"/>
      <c r="AE65" s="12"/>
      <c r="AF65" s="15"/>
      <c r="AG65" s="12"/>
      <c r="AH65" s="24">
        <f>32+5</f>
        <v>37</v>
      </c>
      <c r="AI65" s="12">
        <v>4</v>
      </c>
      <c r="AJ65" s="15"/>
      <c r="AK65" s="12"/>
      <c r="AL65" s="15"/>
      <c r="AM65" s="12"/>
      <c r="AN65" s="15"/>
      <c r="AO65" s="12"/>
      <c r="AP65" s="15"/>
      <c r="AQ65" s="12"/>
      <c r="AR65" s="15"/>
      <c r="AS65" s="12"/>
      <c r="AT65" s="15">
        <v>1</v>
      </c>
      <c r="AU65" s="12">
        <v>9</v>
      </c>
      <c r="AV65" s="15"/>
      <c r="AW65" s="12"/>
      <c r="AX65" s="15"/>
      <c r="AY65" s="12"/>
      <c r="AZ65" s="15"/>
      <c r="BA65" s="12"/>
      <c r="BB65" s="15">
        <v>3</v>
      </c>
      <c r="BC65" s="12">
        <v>5</v>
      </c>
      <c r="BD65" s="15"/>
      <c r="BE65" s="12"/>
      <c r="BF65" s="15"/>
      <c r="BG65" s="12"/>
      <c r="BH65" s="16"/>
    </row>
    <row r="66" spans="1:60" ht="18.75" x14ac:dyDescent="0.25">
      <c r="A66" s="18">
        <v>24</v>
      </c>
      <c r="B66" s="15">
        <f>(P66*$P$9)+(N66*$N$9)+(Z66*$Z$9)+(AB66*$AB$9)+(AD66*$AD$9)+(X66*$X$9)+(AH66*$AH$9)+(AP66*$AP$9)+(AL66*$AL$9)+(AR66*$AR$9)+(V66*V$9)+(AJ66*$AJ$9)+(R66*$R$9)+(T66*$T$9)+(AF66*$AF$9)+(AN66*$AN$9)</f>
        <v>225</v>
      </c>
      <c r="C66" s="12">
        <f>AX66+AZ66+BB66+BD66+BF66</f>
        <v>3</v>
      </c>
      <c r="D66" s="7">
        <v>25</v>
      </c>
      <c r="E66" s="8" t="s">
        <v>29</v>
      </c>
      <c r="F66" s="9">
        <v>19</v>
      </c>
      <c r="G66" s="10" t="s">
        <v>5</v>
      </c>
      <c r="H66" s="100"/>
      <c r="I66" s="101"/>
      <c r="J66" s="102"/>
      <c r="K66" s="100">
        <f>$F66-$D66</f>
        <v>-6</v>
      </c>
      <c r="L66" s="101">
        <v>3</v>
      </c>
      <c r="M66" s="102">
        <v>100</v>
      </c>
      <c r="N66" s="15"/>
      <c r="O66" s="12"/>
      <c r="P66" s="15"/>
      <c r="Q66" s="12"/>
      <c r="R66" s="15"/>
      <c r="S66" s="12"/>
      <c r="T66" s="15"/>
      <c r="U66" s="12"/>
      <c r="V66" s="15"/>
      <c r="W66" s="12"/>
      <c r="X66" s="24">
        <v>5</v>
      </c>
      <c r="Y66" s="25">
        <v>6</v>
      </c>
      <c r="Z66" s="15"/>
      <c r="AA66" s="12"/>
      <c r="AB66" s="15"/>
      <c r="AC66" s="12"/>
      <c r="AD66" s="15">
        <v>10</v>
      </c>
      <c r="AE66" s="12">
        <v>3</v>
      </c>
      <c r="AF66" s="15"/>
      <c r="AG66" s="12"/>
      <c r="AH66" s="15"/>
      <c r="AI66" s="12"/>
      <c r="AJ66" s="15"/>
      <c r="AK66" s="12"/>
      <c r="AL66" s="15"/>
      <c r="AM66" s="12"/>
      <c r="AN66" s="15"/>
      <c r="AO66" s="12"/>
      <c r="AP66" s="15"/>
      <c r="AQ66" s="12"/>
      <c r="AR66" s="15"/>
      <c r="AS66" s="12"/>
      <c r="AT66" s="15">
        <v>1</v>
      </c>
      <c r="AU66" s="12">
        <v>10</v>
      </c>
      <c r="AV66" s="15"/>
      <c r="AW66" s="12"/>
      <c r="AX66" s="15"/>
      <c r="AY66" s="12"/>
      <c r="AZ66" s="15">
        <v>2</v>
      </c>
      <c r="BA66" s="12">
        <v>5</v>
      </c>
      <c r="BB66" s="15">
        <v>1</v>
      </c>
      <c r="BC66" s="12">
        <v>5</v>
      </c>
      <c r="BD66" s="15"/>
      <c r="BE66" s="12"/>
      <c r="BF66" s="15"/>
      <c r="BG66" s="12"/>
      <c r="BH66" s="16"/>
    </row>
    <row r="67" spans="1:60" ht="18.75" x14ac:dyDescent="0.25">
      <c r="A67" s="18">
        <v>29</v>
      </c>
      <c r="B67" s="15">
        <f>(P67*$P$9)+(N67*$N$9)+(Z67*$Z$9)+(AB67*$AB$9)+(AD67*$AD$9)+(X67*$X$9)+(AH67*$AH$9)+(AP67*$AP$9)+(AL67*$AL$9)+(AR67*$AR$9)+(V67*V$9)+(AJ67*$AJ$9)+(R67*$R$9)+(T67*$T$9)+(AF67*$AF$9)+(AN67*$AN$9)</f>
        <v>225</v>
      </c>
      <c r="C67" s="12">
        <f>AX67+AZ67+BB67+BD67+BF67</f>
        <v>3</v>
      </c>
      <c r="D67" s="7">
        <v>27</v>
      </c>
      <c r="E67" s="8" t="s">
        <v>48</v>
      </c>
      <c r="F67" s="9">
        <v>26</v>
      </c>
      <c r="G67" s="10" t="s">
        <v>5</v>
      </c>
      <c r="H67" s="100"/>
      <c r="I67" s="101"/>
      <c r="J67" s="102"/>
      <c r="K67" s="100">
        <f>$F67-$D67</f>
        <v>-1</v>
      </c>
      <c r="L67" s="101">
        <v>3</v>
      </c>
      <c r="M67" s="102">
        <v>100</v>
      </c>
      <c r="N67" s="15"/>
      <c r="O67" s="12"/>
      <c r="P67" s="15"/>
      <c r="Q67" s="12"/>
      <c r="R67" s="15"/>
      <c r="S67" s="12"/>
      <c r="T67" s="15"/>
      <c r="U67" s="12"/>
      <c r="V67" s="15"/>
      <c r="W67" s="12"/>
      <c r="X67" s="15"/>
      <c r="Y67" s="12"/>
      <c r="Z67" s="15"/>
      <c r="AA67" s="12"/>
      <c r="AB67" s="15"/>
      <c r="AC67" s="12"/>
      <c r="AD67" s="15">
        <v>10</v>
      </c>
      <c r="AE67" s="12">
        <v>3</v>
      </c>
      <c r="AF67" s="15"/>
      <c r="AG67" s="12"/>
      <c r="AH67" s="15">
        <v>5</v>
      </c>
      <c r="AI67" s="12">
        <v>5</v>
      </c>
      <c r="AJ67" s="15"/>
      <c r="AK67" s="12"/>
      <c r="AL67" s="15"/>
      <c r="AM67" s="12"/>
      <c r="AN67" s="15"/>
      <c r="AO67" s="12"/>
      <c r="AP67" s="15"/>
      <c r="AQ67" s="12"/>
      <c r="AR67" s="15"/>
      <c r="AS67" s="12"/>
      <c r="AT67" s="15"/>
      <c r="AU67" s="12"/>
      <c r="AV67" s="15"/>
      <c r="AW67" s="12"/>
      <c r="AX67" s="15"/>
      <c r="AY67" s="12"/>
      <c r="AZ67" s="15">
        <v>2</v>
      </c>
      <c r="BA67" s="12">
        <v>4</v>
      </c>
      <c r="BB67" s="15">
        <v>1</v>
      </c>
      <c r="BC67" s="12">
        <v>4</v>
      </c>
      <c r="BD67" s="15"/>
      <c r="BE67" s="12"/>
      <c r="BF67" s="15"/>
      <c r="BG67" s="12"/>
      <c r="BH67" s="16"/>
    </row>
    <row r="68" spans="1:60" ht="18.75" x14ac:dyDescent="0.25">
      <c r="A68" s="18">
        <v>37</v>
      </c>
      <c r="B68" s="15">
        <f>(P68*$P$9)+(N68*$N$9)+(Z68*$Z$9)+(AB68*$AB$9)+(AD68*$AD$9)+(X68*$X$9)+(AH68*$AH$9)+(AP68*$AP$9)+(AL68*$AL$9)+(AR68*$AR$9)+(V68*V$9)+(AJ68*$AJ$9)+(R68*$R$9)+(T68*$T$9)+(AF68*$AF$9)+(AN68*$AN$9)</f>
        <v>220</v>
      </c>
      <c r="C68" s="12">
        <f>AX68+AZ68+BB68+BD68+BF68</f>
        <v>3</v>
      </c>
      <c r="D68" s="7">
        <v>30</v>
      </c>
      <c r="E68" s="8" t="s">
        <v>55</v>
      </c>
      <c r="F68" s="9">
        <v>30</v>
      </c>
      <c r="G68" s="10" t="s">
        <v>5</v>
      </c>
      <c r="H68" s="100"/>
      <c r="I68" s="101"/>
      <c r="J68" s="102"/>
      <c r="K68" s="100">
        <f>$F68-$D68</f>
        <v>0</v>
      </c>
      <c r="L68" s="101">
        <v>3</v>
      </c>
      <c r="M68" s="102">
        <v>100</v>
      </c>
      <c r="N68" s="15"/>
      <c r="O68" s="12"/>
      <c r="P68" s="15"/>
      <c r="Q68" s="12"/>
      <c r="R68" s="15"/>
      <c r="S68" s="12"/>
      <c r="T68" s="15"/>
      <c r="U68" s="12"/>
      <c r="V68" s="15"/>
      <c r="W68" s="12"/>
      <c r="X68" s="24">
        <v>4</v>
      </c>
      <c r="Y68" s="25">
        <v>6</v>
      </c>
      <c r="Z68" s="15"/>
      <c r="AA68" s="12"/>
      <c r="AB68" s="15"/>
      <c r="AC68" s="12"/>
      <c r="AD68" s="15">
        <v>10</v>
      </c>
      <c r="AE68" s="12">
        <v>2</v>
      </c>
      <c r="AF68" s="15"/>
      <c r="AG68" s="12"/>
      <c r="AH68" s="15"/>
      <c r="AI68" s="12"/>
      <c r="AJ68" s="15"/>
      <c r="AK68" s="12"/>
      <c r="AL68" s="15"/>
      <c r="AM68" s="12"/>
      <c r="AN68" s="15"/>
      <c r="AO68" s="12"/>
      <c r="AP68" s="15"/>
      <c r="AQ68" s="12"/>
      <c r="AR68" s="15"/>
      <c r="AS68" s="12"/>
      <c r="AT68" s="15">
        <v>1</v>
      </c>
      <c r="AU68" s="12">
        <v>6</v>
      </c>
      <c r="AV68" s="15"/>
      <c r="AW68" s="12"/>
      <c r="AX68" s="15"/>
      <c r="AY68" s="12"/>
      <c r="AZ68" s="15">
        <v>2</v>
      </c>
      <c r="BA68" s="12">
        <v>4</v>
      </c>
      <c r="BB68" s="15">
        <v>1</v>
      </c>
      <c r="BC68" s="12">
        <v>4</v>
      </c>
      <c r="BD68" s="15"/>
      <c r="BE68" s="12"/>
      <c r="BF68" s="15"/>
      <c r="BG68" s="12"/>
      <c r="BH68" s="16"/>
    </row>
    <row r="69" spans="1:60" ht="18.75" x14ac:dyDescent="0.25">
      <c r="A69" s="18">
        <v>41</v>
      </c>
      <c r="B69" s="15">
        <f>(P69*$P$9)+(N69*$N$9)+(Z69*$Z$9)+(AB69*$AB$9)+(AD69*$AD$9)+(X69*$X$9)+(AH69*$AH$9)+(AP69*$AP$9)+(AL69*$AL$9)+(AR69*$AR$9)+(V69*V$9)+(AJ69*$AJ$9)+(R69*$R$9)+(T69*$T$9)+(AF69*$AF$9)+(AN69*$AN$9)</f>
        <v>220</v>
      </c>
      <c r="C69" s="12">
        <f>AX69+AZ69+BB69+BD69+BF69</f>
        <v>3</v>
      </c>
      <c r="D69" s="7">
        <v>29</v>
      </c>
      <c r="E69" s="8" t="s">
        <v>51</v>
      </c>
      <c r="F69" s="9">
        <v>28</v>
      </c>
      <c r="G69" s="10" t="s">
        <v>5</v>
      </c>
      <c r="H69" s="100"/>
      <c r="I69" s="101"/>
      <c r="J69" s="102"/>
      <c r="K69" s="100">
        <f>$F69-$D69</f>
        <v>-1</v>
      </c>
      <c r="L69" s="101">
        <v>3</v>
      </c>
      <c r="M69" s="102">
        <v>100</v>
      </c>
      <c r="N69" s="15"/>
      <c r="O69" s="12"/>
      <c r="P69" s="15"/>
      <c r="Q69" s="12"/>
      <c r="R69" s="15"/>
      <c r="S69" s="12"/>
      <c r="T69" s="15"/>
      <c r="U69" s="12"/>
      <c r="V69" s="15"/>
      <c r="W69" s="12"/>
      <c r="X69" s="24">
        <v>4</v>
      </c>
      <c r="Y69" s="25">
        <v>6</v>
      </c>
      <c r="Z69" s="15"/>
      <c r="AA69" s="12"/>
      <c r="AB69" s="15"/>
      <c r="AC69" s="12"/>
      <c r="AD69" s="15">
        <v>10</v>
      </c>
      <c r="AE69" s="12">
        <v>2</v>
      </c>
      <c r="AF69" s="15"/>
      <c r="AG69" s="12"/>
      <c r="AH69" s="15"/>
      <c r="AI69" s="12"/>
      <c r="AJ69" s="15"/>
      <c r="AK69" s="12"/>
      <c r="AL69" s="15"/>
      <c r="AM69" s="12"/>
      <c r="AN69" s="15"/>
      <c r="AO69" s="12"/>
      <c r="AP69" s="15"/>
      <c r="AQ69" s="12"/>
      <c r="AR69" s="15"/>
      <c r="AS69" s="12"/>
      <c r="AT69" s="15">
        <v>1</v>
      </c>
      <c r="AU69" s="12">
        <v>5</v>
      </c>
      <c r="AV69" s="15"/>
      <c r="AW69" s="12"/>
      <c r="AX69" s="15">
        <v>3</v>
      </c>
      <c r="AY69" s="12">
        <v>4</v>
      </c>
      <c r="AZ69" s="15"/>
      <c r="BA69" s="12"/>
      <c r="BB69" s="15"/>
      <c r="BC69" s="12"/>
      <c r="BD69" s="15"/>
      <c r="BE69" s="12"/>
      <c r="BF69" s="15"/>
      <c r="BG69" s="12"/>
      <c r="BH69" s="16"/>
    </row>
    <row r="70" spans="1:60" ht="18.75" x14ac:dyDescent="0.25">
      <c r="A70" s="18">
        <v>50</v>
      </c>
      <c r="B70" s="15">
        <f>(P70*$P$9)+(N70*$N$9)+(Z70*$Z$9)+(AB70*$AB$9)+(AD70*$AD$9)+(X70*$X$9)+(AH70*$AH$9)+(AP70*$AP$9)+(AL70*$AL$9)+(AR70*$AR$9)+(V70*V$9)+(AJ70*$AJ$9)+(R70*$R$9)+(T70*$T$9)+(AF70*$AF$9)+(AN70*$AN$9)</f>
        <v>220</v>
      </c>
      <c r="C70" s="12">
        <f>AX70+AZ70+BB70+BD70+BF70</f>
        <v>3</v>
      </c>
      <c r="D70" s="7">
        <v>28</v>
      </c>
      <c r="E70" s="8" t="s">
        <v>57</v>
      </c>
      <c r="F70" s="9">
        <v>28</v>
      </c>
      <c r="G70" s="10" t="s">
        <v>5</v>
      </c>
      <c r="H70" s="100"/>
      <c r="I70" s="101"/>
      <c r="J70" s="102"/>
      <c r="K70" s="100">
        <f>$F70-$D70</f>
        <v>0</v>
      </c>
      <c r="L70" s="101">
        <v>3</v>
      </c>
      <c r="M70" s="102">
        <v>100</v>
      </c>
      <c r="N70" s="15"/>
      <c r="O70" s="12"/>
      <c r="P70" s="15"/>
      <c r="Q70" s="12"/>
      <c r="R70" s="15"/>
      <c r="S70" s="12"/>
      <c r="T70" s="15"/>
      <c r="U70" s="12"/>
      <c r="V70" s="15"/>
      <c r="W70" s="12"/>
      <c r="X70" s="24">
        <v>4</v>
      </c>
      <c r="Y70" s="25">
        <v>6</v>
      </c>
      <c r="Z70" s="15"/>
      <c r="AA70" s="12"/>
      <c r="AB70" s="15"/>
      <c r="AC70" s="12"/>
      <c r="AD70" s="15">
        <v>10</v>
      </c>
      <c r="AE70" s="12">
        <v>2</v>
      </c>
      <c r="AF70" s="15"/>
      <c r="AG70" s="12"/>
      <c r="AH70" s="15"/>
      <c r="AI70" s="12"/>
      <c r="AJ70" s="15"/>
      <c r="AK70" s="12"/>
      <c r="AL70" s="15"/>
      <c r="AM70" s="12"/>
      <c r="AN70" s="15"/>
      <c r="AO70" s="12"/>
      <c r="AP70" s="15"/>
      <c r="AQ70" s="12"/>
      <c r="AR70" s="15"/>
      <c r="AS70" s="12"/>
      <c r="AT70" s="15">
        <v>1</v>
      </c>
      <c r="AU70" s="12">
        <v>5</v>
      </c>
      <c r="AV70" s="15"/>
      <c r="AW70" s="12"/>
      <c r="AX70" s="15">
        <v>3</v>
      </c>
      <c r="AY70" s="12">
        <v>4</v>
      </c>
      <c r="AZ70" s="15"/>
      <c r="BA70" s="12"/>
      <c r="BB70" s="15"/>
      <c r="BC70" s="12"/>
      <c r="BD70" s="15"/>
      <c r="BE70" s="12"/>
      <c r="BF70" s="15"/>
      <c r="BG70" s="12"/>
      <c r="BH70" s="16"/>
    </row>
    <row r="71" spans="1:60" ht="18.75" x14ac:dyDescent="0.25">
      <c r="A71" s="18">
        <v>51</v>
      </c>
      <c r="B71" s="15">
        <f>(P71*$P$9)+(N71*$N$9)+(Z71*$Z$9)+(AB71*$AB$9)+(AD71*$AD$9)+(X71*$X$9)+(AH71*$AH$9)+(AP71*$AP$9)+(AL71*$AL$9)+(AR71*$AR$9)+(V71*V$9)+(AJ71*$AJ$9)+(R71*$R$9)+(T71*$T$9)+(AF71*$AF$9)+(AN71*$AN$9)</f>
        <v>225</v>
      </c>
      <c r="C71" s="12">
        <f>AX71+AZ71+BB71+BD71+BF71</f>
        <v>3</v>
      </c>
      <c r="D71" s="7">
        <v>21</v>
      </c>
      <c r="E71" s="8" t="s">
        <v>28</v>
      </c>
      <c r="F71" s="9">
        <v>22</v>
      </c>
      <c r="G71" s="10" t="s">
        <v>5</v>
      </c>
      <c r="H71" s="100"/>
      <c r="I71" s="101"/>
      <c r="J71" s="102"/>
      <c r="K71" s="100">
        <f>$F71-$D71</f>
        <v>1</v>
      </c>
      <c r="L71" s="101">
        <v>3</v>
      </c>
      <c r="M71" s="102">
        <v>100</v>
      </c>
      <c r="N71" s="15"/>
      <c r="O71" s="12"/>
      <c r="P71" s="15">
        <v>40</v>
      </c>
      <c r="Q71" s="12">
        <v>5</v>
      </c>
      <c r="R71" s="15"/>
      <c r="S71" s="12"/>
      <c r="T71" s="15"/>
      <c r="U71" s="12"/>
      <c r="V71" s="15"/>
      <c r="W71" s="12"/>
      <c r="X71" s="15"/>
      <c r="Y71" s="12"/>
      <c r="Z71" s="15"/>
      <c r="AA71" s="12"/>
      <c r="AB71" s="15"/>
      <c r="AC71" s="12"/>
      <c r="AD71" s="15"/>
      <c r="AE71" s="12"/>
      <c r="AF71" s="15"/>
      <c r="AG71" s="12"/>
      <c r="AH71" s="24">
        <f>32+5</f>
        <v>37</v>
      </c>
      <c r="AI71" s="12">
        <v>4</v>
      </c>
      <c r="AJ71" s="15"/>
      <c r="AK71" s="12"/>
      <c r="AL71" s="15"/>
      <c r="AM71" s="12"/>
      <c r="AN71" s="15"/>
      <c r="AO71" s="12"/>
      <c r="AP71" s="15"/>
      <c r="AQ71" s="12"/>
      <c r="AR71" s="15"/>
      <c r="AS71" s="12"/>
      <c r="AT71" s="15">
        <v>1</v>
      </c>
      <c r="AU71" s="12">
        <v>9</v>
      </c>
      <c r="AV71" s="15"/>
      <c r="AW71" s="12"/>
      <c r="AX71" s="15"/>
      <c r="AY71" s="12"/>
      <c r="AZ71" s="15"/>
      <c r="BA71" s="12"/>
      <c r="BB71" s="15">
        <v>3</v>
      </c>
      <c r="BC71" s="12">
        <v>5</v>
      </c>
      <c r="BD71" s="15"/>
      <c r="BE71" s="12"/>
      <c r="BF71" s="15"/>
      <c r="BG71" s="12"/>
      <c r="BH71" s="16"/>
    </row>
    <row r="72" spans="1:60" ht="18.75" x14ac:dyDescent="0.25">
      <c r="A72" s="18">
        <v>62</v>
      </c>
      <c r="B72" s="15">
        <f>(P72*$P$9)+(N72*$N$9)+(Z72*$Z$9)+(AB72*$AB$9)+(AD72*$AD$9)+(X72*$X$9)+(AH72*$AH$9)+(AP72*$AP$9)+(AL72*$AL$9)+(AR72*$AR$9)+(V72*V$9)+(AJ72*$AJ$9)+(R72*$R$9)+(T72*$T$9)+(AF72*$AF$9)+(AN72*$AN$9)</f>
        <v>250</v>
      </c>
      <c r="C72" s="12">
        <f>AX72+AZ72+BB72+BD72+BF72</f>
        <v>3</v>
      </c>
      <c r="D72" s="7">
        <v>16</v>
      </c>
      <c r="E72" s="8" t="s">
        <v>60</v>
      </c>
      <c r="F72" s="9">
        <v>6</v>
      </c>
      <c r="G72" s="10" t="s">
        <v>5</v>
      </c>
      <c r="H72" s="100"/>
      <c r="I72" s="101"/>
      <c r="J72" s="102"/>
      <c r="K72" s="100">
        <f>$F72-$D72</f>
        <v>-10</v>
      </c>
      <c r="L72" s="101">
        <v>3</v>
      </c>
      <c r="M72" s="102">
        <v>100</v>
      </c>
      <c r="N72" s="15"/>
      <c r="O72" s="12"/>
      <c r="P72" s="24">
        <v>2</v>
      </c>
      <c r="Q72" s="25">
        <v>7</v>
      </c>
      <c r="R72" s="15">
        <v>8</v>
      </c>
      <c r="S72" s="12">
        <v>6</v>
      </c>
      <c r="T72" s="15"/>
      <c r="U72" s="12"/>
      <c r="V72" s="15">
        <v>5</v>
      </c>
      <c r="W72" s="12">
        <v>5</v>
      </c>
      <c r="X72" s="15"/>
      <c r="Y72" s="12"/>
      <c r="Z72" s="24">
        <f>9+7</f>
        <v>16</v>
      </c>
      <c r="AA72" s="12">
        <v>5</v>
      </c>
      <c r="AB72" s="15"/>
      <c r="AC72" s="12"/>
      <c r="AD72" s="15"/>
      <c r="AE72" s="12"/>
      <c r="AF72" s="15">
        <v>2</v>
      </c>
      <c r="AG72" s="12">
        <v>3</v>
      </c>
      <c r="AH72" s="15"/>
      <c r="AI72" s="12"/>
      <c r="AJ72" s="15"/>
      <c r="AK72" s="12"/>
      <c r="AL72" s="15"/>
      <c r="AM72" s="12"/>
      <c r="AN72" s="15">
        <v>2</v>
      </c>
      <c r="AO72" s="12">
        <v>4</v>
      </c>
      <c r="AP72" s="15">
        <v>2</v>
      </c>
      <c r="AQ72" s="12">
        <v>2</v>
      </c>
      <c r="AR72" s="15"/>
      <c r="AS72" s="12"/>
      <c r="AT72" s="15">
        <v>1</v>
      </c>
      <c r="AU72" s="12">
        <v>14</v>
      </c>
      <c r="AV72" s="15">
        <v>1</v>
      </c>
      <c r="AW72" s="12">
        <v>11</v>
      </c>
      <c r="AX72" s="15"/>
      <c r="AY72" s="12"/>
      <c r="AZ72" s="15"/>
      <c r="BA72" s="12"/>
      <c r="BB72" s="15">
        <v>2</v>
      </c>
      <c r="BC72" s="12">
        <v>6</v>
      </c>
      <c r="BD72" s="15">
        <v>1</v>
      </c>
      <c r="BE72" s="12">
        <v>2</v>
      </c>
      <c r="BF72" s="15"/>
      <c r="BG72" s="12"/>
      <c r="BH72" s="16"/>
    </row>
    <row r="73" spans="1:60" ht="18.75" x14ac:dyDescent="0.25">
      <c r="A73" s="18">
        <v>86</v>
      </c>
      <c r="B73" s="15">
        <f>(P73*$P$9)+(N73*$N$9)+(Z73*$Z$9)+(AB73*$AB$9)+(AD73*$AD$9)+(X73*$X$9)+(AH73*$AH$9)+(AP73*$AP$9)+(AL73*$AL$9)+(AR73*$AR$9)+(V73*V$9)+(AJ73*$AJ$9)+(R73*$R$9)+(T73*$T$9)+(AF73*$AF$9)+(AN73*$AN$9)</f>
        <v>250</v>
      </c>
      <c r="C73" s="12">
        <f>AX73+AZ73+BB73+BD73+BF73</f>
        <v>4</v>
      </c>
      <c r="D73" s="7">
        <v>22</v>
      </c>
      <c r="E73" s="8" t="s">
        <v>27</v>
      </c>
      <c r="F73" s="9">
        <v>9</v>
      </c>
      <c r="G73" s="10" t="s">
        <v>5</v>
      </c>
      <c r="H73" s="100"/>
      <c r="I73" s="101"/>
      <c r="J73" s="102"/>
      <c r="K73" s="100">
        <f>$F73-$D73</f>
        <v>-13</v>
      </c>
      <c r="L73" s="101">
        <v>3</v>
      </c>
      <c r="M73" s="102">
        <v>100</v>
      </c>
      <c r="N73" s="15"/>
      <c r="O73" s="12"/>
      <c r="P73" s="15"/>
      <c r="Q73" s="12"/>
      <c r="R73" s="15"/>
      <c r="S73" s="12"/>
      <c r="T73" s="15"/>
      <c r="U73" s="12"/>
      <c r="V73" s="15"/>
      <c r="W73" s="12"/>
      <c r="X73" s="24">
        <v>6</v>
      </c>
      <c r="Y73" s="25">
        <v>6</v>
      </c>
      <c r="Z73" s="15"/>
      <c r="AA73" s="12"/>
      <c r="AB73" s="15"/>
      <c r="AC73" s="12"/>
      <c r="AD73" s="15">
        <v>11</v>
      </c>
      <c r="AE73" s="12">
        <v>3</v>
      </c>
      <c r="AF73" s="15"/>
      <c r="AG73" s="12"/>
      <c r="AH73" s="15"/>
      <c r="AI73" s="12"/>
      <c r="AJ73" s="15"/>
      <c r="AK73" s="12"/>
      <c r="AL73" s="15"/>
      <c r="AM73" s="12"/>
      <c r="AN73" s="15"/>
      <c r="AO73" s="12"/>
      <c r="AP73" s="15"/>
      <c r="AQ73" s="12"/>
      <c r="AR73" s="15"/>
      <c r="AS73" s="12"/>
      <c r="AT73" s="15"/>
      <c r="AU73" s="12"/>
      <c r="AV73" s="15"/>
      <c r="AW73" s="12"/>
      <c r="AX73" s="15"/>
      <c r="AY73" s="12"/>
      <c r="AZ73" s="15">
        <v>3</v>
      </c>
      <c r="BA73" s="12">
        <v>5</v>
      </c>
      <c r="BB73" s="15">
        <v>1</v>
      </c>
      <c r="BC73" s="12">
        <v>5</v>
      </c>
      <c r="BD73" s="15"/>
      <c r="BE73" s="12"/>
      <c r="BF73" s="15"/>
      <c r="BG73" s="12"/>
      <c r="BH73" s="16"/>
    </row>
    <row r="74" spans="1:60" ht="18.75" x14ac:dyDescent="0.25">
      <c r="A74" s="18">
        <v>101</v>
      </c>
      <c r="B74" s="15">
        <f>(P74*$P$9)+(N74*$N$9)+(Z74*$Z$9)+(AB74*$AB$9)+(AD74*$AD$9)+(X74*$X$9)+(AH74*$AH$9)+(AP74*$AP$9)+(AL74*$AL$9)+(AR74*$AR$9)+(V74*V$9)+(AJ74*$AJ$9)+(R74*$R$9)+(T74*$T$9)+(AF74*$AF$9)+(AN74*$AN$9)</f>
        <v>220</v>
      </c>
      <c r="C74" s="12">
        <f>AX74+AZ74+BB74+BD74+BF74</f>
        <v>3</v>
      </c>
      <c r="D74" s="7">
        <v>26</v>
      </c>
      <c r="E74" s="8" t="s">
        <v>42</v>
      </c>
      <c r="F74" s="9">
        <v>30</v>
      </c>
      <c r="G74" s="10" t="s">
        <v>5</v>
      </c>
      <c r="H74" s="100"/>
      <c r="I74" s="101"/>
      <c r="J74" s="102"/>
      <c r="K74" s="100">
        <f>$F74-$D74</f>
        <v>4</v>
      </c>
      <c r="L74" s="101">
        <v>3</v>
      </c>
      <c r="M74" s="102">
        <v>100</v>
      </c>
      <c r="N74" s="15"/>
      <c r="O74" s="12"/>
      <c r="P74" s="15"/>
      <c r="Q74" s="12"/>
      <c r="R74" s="15"/>
      <c r="S74" s="12"/>
      <c r="T74" s="15"/>
      <c r="U74" s="12"/>
      <c r="V74" s="15"/>
      <c r="W74" s="12"/>
      <c r="X74" s="24">
        <v>4</v>
      </c>
      <c r="Y74" s="25">
        <v>6</v>
      </c>
      <c r="Z74" s="15"/>
      <c r="AA74" s="12"/>
      <c r="AB74" s="15"/>
      <c r="AC74" s="12"/>
      <c r="AD74" s="15">
        <v>10</v>
      </c>
      <c r="AE74" s="12">
        <v>2</v>
      </c>
      <c r="AF74" s="15"/>
      <c r="AG74" s="12"/>
      <c r="AH74" s="15"/>
      <c r="AI74" s="12"/>
      <c r="AJ74" s="15"/>
      <c r="AK74" s="12"/>
      <c r="AL74" s="15"/>
      <c r="AM74" s="12"/>
      <c r="AN74" s="15"/>
      <c r="AO74" s="12"/>
      <c r="AP74" s="15"/>
      <c r="AQ74" s="12"/>
      <c r="AR74" s="15"/>
      <c r="AS74" s="12"/>
      <c r="AT74" s="15">
        <v>1</v>
      </c>
      <c r="AU74" s="12">
        <v>6</v>
      </c>
      <c r="AV74" s="15"/>
      <c r="AW74" s="12"/>
      <c r="AX74" s="15">
        <v>3</v>
      </c>
      <c r="AY74" s="12">
        <v>4</v>
      </c>
      <c r="AZ74" s="15"/>
      <c r="BA74" s="12"/>
      <c r="BB74" s="15"/>
      <c r="BC74" s="12"/>
      <c r="BD74" s="15"/>
      <c r="BE74" s="12"/>
      <c r="BF74" s="15"/>
      <c r="BG74" s="12"/>
      <c r="BH74" s="16"/>
    </row>
    <row r="75" spans="1:60" ht="18.75" x14ac:dyDescent="0.25">
      <c r="A75" s="18">
        <v>4</v>
      </c>
      <c r="B75" s="15">
        <f>(P75*$P$9)+(N75*$N$9)+(Z75*$Z$9)+(AB75*$AB$9)+(AD75*$AD$9)+(X75*$X$9)+(AH75*$AH$9)+(AP75*$AP$9)+(AL75*$AL$9)+(AR75*$AR$9)+(V75*V$9)+(AJ75*$AJ$9)+(R75*$R$9)+(T75*$T$9)+(AF75*$AF$9)+(AN75*$AN$9)</f>
        <v>225</v>
      </c>
      <c r="C75" s="12">
        <f>AX75+AZ75+BB75+BD75+BF75</f>
        <v>3</v>
      </c>
      <c r="D75" s="7">
        <v>21</v>
      </c>
      <c r="E75" s="8" t="s">
        <v>28</v>
      </c>
      <c r="F75" s="9">
        <v>18</v>
      </c>
      <c r="G75" s="10" t="s">
        <v>5</v>
      </c>
      <c r="H75" s="100"/>
      <c r="I75" s="101"/>
      <c r="J75" s="102"/>
      <c r="K75" s="100">
        <f>$F75-$D75</f>
        <v>-3</v>
      </c>
      <c r="L75" s="101">
        <v>2</v>
      </c>
      <c r="M75" s="102">
        <v>93</v>
      </c>
      <c r="N75" s="15"/>
      <c r="O75" s="12"/>
      <c r="P75" s="15"/>
      <c r="Q75" s="12"/>
      <c r="R75" s="21"/>
      <c r="S75" s="23"/>
      <c r="T75" s="21"/>
      <c r="U75" s="23"/>
      <c r="V75" s="21"/>
      <c r="W75" s="23"/>
      <c r="X75" s="24">
        <v>5</v>
      </c>
      <c r="Y75" s="25">
        <v>6</v>
      </c>
      <c r="Z75" s="15"/>
      <c r="AA75" s="12"/>
      <c r="AB75" s="15"/>
      <c r="AC75" s="12"/>
      <c r="AD75" s="15">
        <v>10</v>
      </c>
      <c r="AE75" s="12">
        <v>3</v>
      </c>
      <c r="AF75" s="21"/>
      <c r="AG75" s="23"/>
      <c r="AH75" s="15"/>
      <c r="AI75" s="12"/>
      <c r="AJ75" s="15"/>
      <c r="AK75" s="12"/>
      <c r="AL75" s="15"/>
      <c r="AM75" s="12"/>
      <c r="AN75" s="15"/>
      <c r="AO75" s="12"/>
      <c r="AP75" s="15"/>
      <c r="AQ75" s="12"/>
      <c r="AR75" s="15"/>
      <c r="AS75" s="12"/>
      <c r="AT75" s="15">
        <v>1</v>
      </c>
      <c r="AU75" s="12">
        <v>10</v>
      </c>
      <c r="AV75" s="15"/>
      <c r="AW75" s="12"/>
      <c r="AX75" s="15"/>
      <c r="AY75" s="12"/>
      <c r="AZ75" s="15">
        <v>1</v>
      </c>
      <c r="BA75" s="12">
        <v>5</v>
      </c>
      <c r="BB75" s="15">
        <v>2</v>
      </c>
      <c r="BC75" s="12">
        <v>5</v>
      </c>
      <c r="BD75" s="15"/>
      <c r="BE75" s="12"/>
      <c r="BF75" s="15"/>
      <c r="BG75" s="12"/>
      <c r="BH75" s="16"/>
    </row>
    <row r="76" spans="1:60" ht="18.75" x14ac:dyDescent="0.25">
      <c r="A76" s="18">
        <v>7</v>
      </c>
      <c r="B76" s="15">
        <f>(P76*$P$9)+(N76*$N$9)+(Z76*$Z$9)+(AB76*$AB$9)+(AD76*$AD$9)+(X76*$X$9)+(AH76*$AH$9)+(AP76*$AP$9)+(AL76*$AL$9)+(AR76*$AR$9)+(V76*V$9)+(AJ76*$AJ$9)+(R76*$R$9)+(T76*$T$9)+(AF76*$AF$9)+(AN76*$AN$9)</f>
        <v>250</v>
      </c>
      <c r="C76" s="12">
        <f>AX76+AZ76+BB76+BD76+BF76</f>
        <v>4</v>
      </c>
      <c r="D76" s="7">
        <v>9</v>
      </c>
      <c r="E76" s="8" t="s">
        <v>33</v>
      </c>
      <c r="F76" s="9">
        <v>10</v>
      </c>
      <c r="G76" s="10" t="s">
        <v>5</v>
      </c>
      <c r="H76" s="100"/>
      <c r="I76" s="101"/>
      <c r="J76" s="102"/>
      <c r="K76" s="100">
        <f>$F76-$D76</f>
        <v>1</v>
      </c>
      <c r="L76" s="101">
        <v>2</v>
      </c>
      <c r="M76" s="102">
        <v>74</v>
      </c>
      <c r="N76" s="15"/>
      <c r="O76" s="12"/>
      <c r="P76" s="24">
        <v>2</v>
      </c>
      <c r="Q76" s="25">
        <v>7</v>
      </c>
      <c r="R76" s="15">
        <v>4</v>
      </c>
      <c r="S76" s="12">
        <v>6</v>
      </c>
      <c r="T76" s="15"/>
      <c r="U76" s="12"/>
      <c r="V76" s="15">
        <v>10</v>
      </c>
      <c r="W76" s="12">
        <v>5</v>
      </c>
      <c r="X76" s="15"/>
      <c r="Y76" s="12"/>
      <c r="Z76" s="24">
        <f>20+1</f>
        <v>21</v>
      </c>
      <c r="AA76" s="12">
        <v>5</v>
      </c>
      <c r="AB76" s="15"/>
      <c r="AC76" s="12"/>
      <c r="AD76" s="15"/>
      <c r="AE76" s="12"/>
      <c r="AF76" s="15"/>
      <c r="AG76" s="12"/>
      <c r="AH76" s="15">
        <v>8</v>
      </c>
      <c r="AI76" s="12">
        <v>5</v>
      </c>
      <c r="AJ76" s="15"/>
      <c r="AK76" s="12"/>
      <c r="AL76" s="15"/>
      <c r="AM76" s="12"/>
      <c r="AN76" s="15">
        <v>2</v>
      </c>
      <c r="AO76" s="12">
        <v>3</v>
      </c>
      <c r="AP76" s="24">
        <v>2</v>
      </c>
      <c r="AQ76" s="25">
        <v>2</v>
      </c>
      <c r="AR76" s="15"/>
      <c r="AS76" s="12"/>
      <c r="AT76" s="15">
        <v>1</v>
      </c>
      <c r="AU76" s="12">
        <v>10</v>
      </c>
      <c r="AV76" s="15"/>
      <c r="AW76" s="12"/>
      <c r="AX76" s="15"/>
      <c r="AY76" s="12"/>
      <c r="AZ76" s="15">
        <v>1</v>
      </c>
      <c r="BA76" s="12">
        <v>5</v>
      </c>
      <c r="BB76" s="15">
        <v>3</v>
      </c>
      <c r="BC76" s="12">
        <v>5</v>
      </c>
      <c r="BD76" s="15"/>
      <c r="BE76" s="12"/>
      <c r="BF76" s="15"/>
      <c r="BG76" s="12"/>
      <c r="BH76" s="16"/>
    </row>
    <row r="77" spans="1:60" ht="18.75" x14ac:dyDescent="0.25">
      <c r="A77" s="18">
        <v>11</v>
      </c>
      <c r="B77" s="15">
        <f>(P77*$P$9)+(N77*$N$9)+(Z77*$Z$9)+(AB77*$AB$9)+(AD77*$AD$9)+(X77*$X$9)+(AH77*$AH$9)+(AP77*$AP$9)+(AL77*$AL$9)+(AR77*$AR$9)+(V77*V$9)+(AJ77*$AJ$9)+(R77*$R$9)+(T77*$T$9)+(AF77*$AF$9)+(AN77*$AN$9)</f>
        <v>225</v>
      </c>
      <c r="C77" s="12">
        <f>AX77+AZ77+BB77+BD77+BF77</f>
        <v>4</v>
      </c>
      <c r="D77" s="7">
        <v>11</v>
      </c>
      <c r="E77" s="8" t="s">
        <v>40</v>
      </c>
      <c r="F77" s="9">
        <v>11</v>
      </c>
      <c r="G77" s="10" t="s">
        <v>5</v>
      </c>
      <c r="H77" s="100"/>
      <c r="I77" s="101"/>
      <c r="J77" s="102"/>
      <c r="K77" s="100">
        <f>$F77-$D77</f>
        <v>0</v>
      </c>
      <c r="L77" s="101">
        <v>2</v>
      </c>
      <c r="M77" s="102">
        <v>80</v>
      </c>
      <c r="N77" s="15"/>
      <c r="O77" s="12"/>
      <c r="P77" s="15"/>
      <c r="Q77" s="12"/>
      <c r="R77" s="15"/>
      <c r="S77" s="12"/>
      <c r="T77" s="15"/>
      <c r="U77" s="12"/>
      <c r="V77" s="15">
        <v>10</v>
      </c>
      <c r="W77" s="12">
        <v>5</v>
      </c>
      <c r="X77" s="15"/>
      <c r="Y77" s="12"/>
      <c r="Z77" s="15">
        <v>30</v>
      </c>
      <c r="AA77" s="12">
        <v>5</v>
      </c>
      <c r="AB77" s="15"/>
      <c r="AC77" s="12"/>
      <c r="AD77" s="15"/>
      <c r="AE77" s="12"/>
      <c r="AF77" s="15">
        <v>1</v>
      </c>
      <c r="AG77" s="12">
        <v>3</v>
      </c>
      <c r="AH77" s="15"/>
      <c r="AI77" s="12"/>
      <c r="AJ77" s="15"/>
      <c r="AK77" s="12"/>
      <c r="AL77" s="15"/>
      <c r="AM77" s="12"/>
      <c r="AN77" s="24">
        <f>1+1</f>
        <v>2</v>
      </c>
      <c r="AO77" s="12">
        <v>3</v>
      </c>
      <c r="AP77" s="15"/>
      <c r="AQ77" s="12"/>
      <c r="AR77" s="15"/>
      <c r="AS77" s="12"/>
      <c r="AT77" s="15">
        <v>1</v>
      </c>
      <c r="AU77" s="12">
        <v>11</v>
      </c>
      <c r="AV77" s="15">
        <v>1</v>
      </c>
      <c r="AW77" s="12">
        <v>11</v>
      </c>
      <c r="AX77" s="15"/>
      <c r="AY77" s="12"/>
      <c r="AZ77" s="15">
        <v>1</v>
      </c>
      <c r="BA77" s="12">
        <v>5</v>
      </c>
      <c r="BB77" s="15">
        <v>3</v>
      </c>
      <c r="BC77" s="12">
        <v>4</v>
      </c>
      <c r="BD77" s="15"/>
      <c r="BE77" s="12"/>
      <c r="BF77" s="15"/>
      <c r="BG77" s="12"/>
      <c r="BH77" s="16"/>
    </row>
    <row r="78" spans="1:60" ht="18.75" x14ac:dyDescent="0.25">
      <c r="A78" s="18">
        <v>12</v>
      </c>
      <c r="B78" s="15">
        <f>(P78*$P$9)+(N78*$N$9)+(Z78*$Z$9)+(AB78*$AB$9)+(AD78*$AD$9)+(X78*$X$9)+(AH78*$AH$9)+(AP78*$AP$9)+(AL78*$AL$9)+(AR78*$AR$9)+(V78*V$9)+(AJ78*$AJ$9)+(R78*$R$9)+(T78*$T$9)+(AF78*$AF$9)+(AN78*$AN$9)</f>
        <v>270</v>
      </c>
      <c r="C78" s="12">
        <f>AX78+AZ78+BB78+BD78+BF78</f>
        <v>5</v>
      </c>
      <c r="D78" s="7">
        <v>1</v>
      </c>
      <c r="E78" s="8" t="s">
        <v>36</v>
      </c>
      <c r="F78" s="9">
        <v>1</v>
      </c>
      <c r="G78" s="10" t="s">
        <v>5</v>
      </c>
      <c r="H78" s="100"/>
      <c r="I78" s="101"/>
      <c r="J78" s="102"/>
      <c r="K78" s="100">
        <f>$F78-$D78</f>
        <v>0</v>
      </c>
      <c r="L78" s="101">
        <v>2</v>
      </c>
      <c r="M78" s="102">
        <v>54</v>
      </c>
      <c r="N78" s="15"/>
      <c r="O78" s="12"/>
      <c r="P78" s="15"/>
      <c r="Q78" s="12"/>
      <c r="R78" s="15"/>
      <c r="S78" s="12"/>
      <c r="T78" s="15"/>
      <c r="U78" s="12"/>
      <c r="V78" s="15"/>
      <c r="W78" s="12"/>
      <c r="X78" s="24">
        <v>6</v>
      </c>
      <c r="Y78" s="25">
        <v>7</v>
      </c>
      <c r="Z78" s="15"/>
      <c r="AA78" s="12"/>
      <c r="AB78" s="15"/>
      <c r="AC78" s="12"/>
      <c r="AD78" s="15">
        <v>12</v>
      </c>
      <c r="AE78" s="12">
        <v>4</v>
      </c>
      <c r="AF78" s="15"/>
      <c r="AG78" s="12"/>
      <c r="AH78" s="15"/>
      <c r="AI78" s="12"/>
      <c r="AJ78" s="15"/>
      <c r="AK78" s="12"/>
      <c r="AL78" s="15"/>
      <c r="AM78" s="12"/>
      <c r="AN78" s="15"/>
      <c r="AO78" s="12"/>
      <c r="AP78" s="15"/>
      <c r="AQ78" s="12"/>
      <c r="AR78" s="15"/>
      <c r="AS78" s="12"/>
      <c r="AT78" s="15">
        <v>1</v>
      </c>
      <c r="AU78" s="12">
        <v>15</v>
      </c>
      <c r="AV78" s="15">
        <v>1</v>
      </c>
      <c r="AW78" s="12">
        <v>14</v>
      </c>
      <c r="AX78" s="15"/>
      <c r="AY78" s="12"/>
      <c r="AZ78" s="15">
        <v>3</v>
      </c>
      <c r="BA78" s="12">
        <v>5</v>
      </c>
      <c r="BB78" s="15"/>
      <c r="BC78" s="12"/>
      <c r="BD78" s="15"/>
      <c r="BE78" s="12"/>
      <c r="BF78" s="15">
        <v>2</v>
      </c>
      <c r="BG78" s="12">
        <v>5</v>
      </c>
      <c r="BH78" s="16"/>
    </row>
    <row r="79" spans="1:60" ht="18.75" x14ac:dyDescent="0.25">
      <c r="A79" s="18">
        <v>13</v>
      </c>
      <c r="B79" s="15">
        <f>(P79*$P$9)+(N79*$N$9)+(Z79*$Z$9)+(AB79*$AB$9)+(AD79*$AD$9)+(X79*$X$9)+(AH79*$AH$9)+(AP79*$AP$9)+(AL79*$AL$9)+(AR79*$AR$9)+(V79*V$9)+(AJ79*$AJ$9)+(R79*$R$9)+(T79*$T$9)+(AF79*$AF$9)+(AN79*$AN$9)</f>
        <v>275</v>
      </c>
      <c r="C79" s="12">
        <f>AX79+AZ79+BB79+BD79+BF79</f>
        <v>5</v>
      </c>
      <c r="D79" s="7">
        <v>3</v>
      </c>
      <c r="E79" s="8" t="s">
        <v>32</v>
      </c>
      <c r="F79" s="9">
        <v>2</v>
      </c>
      <c r="G79" s="10" t="s">
        <v>5</v>
      </c>
      <c r="H79" s="100"/>
      <c r="I79" s="101"/>
      <c r="J79" s="102"/>
      <c r="K79" s="100">
        <f>$F79-$D79</f>
        <v>-1</v>
      </c>
      <c r="L79" s="101">
        <v>2</v>
      </c>
      <c r="M79" s="102">
        <v>60</v>
      </c>
      <c r="N79" s="15"/>
      <c r="O79" s="12"/>
      <c r="P79" s="24">
        <f>13+1</f>
        <v>14</v>
      </c>
      <c r="Q79" s="12">
        <v>7</v>
      </c>
      <c r="R79" s="15">
        <v>3</v>
      </c>
      <c r="S79" s="12">
        <v>7</v>
      </c>
      <c r="T79" s="15"/>
      <c r="U79" s="12"/>
      <c r="V79" s="15">
        <v>6</v>
      </c>
      <c r="W79" s="12">
        <v>5</v>
      </c>
      <c r="X79" s="15"/>
      <c r="Y79" s="12"/>
      <c r="Z79" s="24">
        <f>23+1</f>
        <v>24</v>
      </c>
      <c r="AA79" s="12">
        <v>6</v>
      </c>
      <c r="AB79" s="15"/>
      <c r="AC79" s="12"/>
      <c r="AD79" s="15"/>
      <c r="AE79" s="12"/>
      <c r="AF79" s="15"/>
      <c r="AG79" s="12"/>
      <c r="AH79" s="15"/>
      <c r="AI79" s="12"/>
      <c r="AJ79" s="15"/>
      <c r="AK79" s="12"/>
      <c r="AL79" s="15"/>
      <c r="AM79" s="12"/>
      <c r="AN79" s="24">
        <f>2+1</f>
        <v>3</v>
      </c>
      <c r="AO79" s="12">
        <v>5</v>
      </c>
      <c r="AP79" s="15">
        <v>4</v>
      </c>
      <c r="AQ79" s="12">
        <v>2</v>
      </c>
      <c r="AR79" s="15"/>
      <c r="AS79" s="12"/>
      <c r="AT79" s="15"/>
      <c r="AU79" s="12"/>
      <c r="AV79" s="15">
        <v>1</v>
      </c>
      <c r="AW79" s="12">
        <v>16</v>
      </c>
      <c r="AX79" s="15"/>
      <c r="AY79" s="12"/>
      <c r="AZ79" s="15">
        <v>2</v>
      </c>
      <c r="BA79" s="12">
        <v>4</v>
      </c>
      <c r="BB79" s="15"/>
      <c r="BC79" s="12"/>
      <c r="BD79" s="15">
        <v>1</v>
      </c>
      <c r="BE79" s="12">
        <v>2</v>
      </c>
      <c r="BF79" s="15">
        <v>2</v>
      </c>
      <c r="BG79" s="12">
        <v>4</v>
      </c>
      <c r="BH79" s="16"/>
    </row>
    <row r="80" spans="1:60" ht="18.75" x14ac:dyDescent="0.25">
      <c r="A80" s="18">
        <v>15</v>
      </c>
      <c r="B80" s="15">
        <f>(P80*$P$9)+(N80*$N$9)+(Z80*$Z$9)+(AB80*$AB$9)+(AD80*$AD$9)+(X80*$X$9)+(AH80*$AH$9)+(AP80*$AP$9)+(AL80*$AL$9)+(AR80*$AR$9)+(V80*V$9)+(AJ80*$AJ$9)+(R80*$R$9)+(T80*$T$9)+(AF80*$AF$9)+(AN80*$AN$9)</f>
        <v>225</v>
      </c>
      <c r="C80" s="12">
        <f>AX80+AZ80+BB80+BD80+BF80</f>
        <v>3</v>
      </c>
      <c r="D80" s="7">
        <v>26</v>
      </c>
      <c r="E80" s="8" t="s">
        <v>42</v>
      </c>
      <c r="F80" s="9">
        <v>26</v>
      </c>
      <c r="G80" s="10" t="s">
        <v>5</v>
      </c>
      <c r="H80" s="100"/>
      <c r="I80" s="101"/>
      <c r="J80" s="102"/>
      <c r="K80" s="100">
        <f>$F80-$D80</f>
        <v>0</v>
      </c>
      <c r="L80" s="101">
        <v>2</v>
      </c>
      <c r="M80" s="102">
        <v>89</v>
      </c>
      <c r="N80" s="15"/>
      <c r="O80" s="12"/>
      <c r="P80" s="15"/>
      <c r="Q80" s="12"/>
      <c r="R80" s="15"/>
      <c r="S80" s="12"/>
      <c r="T80" s="15"/>
      <c r="U80" s="12"/>
      <c r="V80" s="15"/>
      <c r="W80" s="12"/>
      <c r="X80" s="24">
        <v>5</v>
      </c>
      <c r="Y80" s="25">
        <v>6</v>
      </c>
      <c r="Z80" s="15"/>
      <c r="AA80" s="12"/>
      <c r="AB80" s="15"/>
      <c r="AC80" s="12"/>
      <c r="AD80" s="15">
        <v>10</v>
      </c>
      <c r="AE80" s="12">
        <v>3</v>
      </c>
      <c r="AF80" s="15"/>
      <c r="AG80" s="12"/>
      <c r="AH80" s="15"/>
      <c r="AI80" s="12"/>
      <c r="AJ80" s="15"/>
      <c r="AK80" s="12"/>
      <c r="AL80" s="15"/>
      <c r="AM80" s="12"/>
      <c r="AN80" s="15"/>
      <c r="AO80" s="12"/>
      <c r="AP80" s="15"/>
      <c r="AQ80" s="12"/>
      <c r="AR80" s="15"/>
      <c r="AS80" s="12"/>
      <c r="AT80" s="15">
        <v>1</v>
      </c>
      <c r="AU80" s="12">
        <v>6</v>
      </c>
      <c r="AV80" s="15"/>
      <c r="AW80" s="12"/>
      <c r="AX80" s="15"/>
      <c r="AY80" s="12"/>
      <c r="AZ80" s="15">
        <v>2</v>
      </c>
      <c r="BA80" s="12">
        <v>4</v>
      </c>
      <c r="BB80" s="15">
        <v>1</v>
      </c>
      <c r="BC80" s="12">
        <v>4</v>
      </c>
      <c r="BD80" s="15"/>
      <c r="BE80" s="12"/>
      <c r="BF80" s="15"/>
      <c r="BG80" s="12"/>
      <c r="BH80" s="16"/>
    </row>
    <row r="81" spans="1:60" ht="18.75" x14ac:dyDescent="0.25">
      <c r="A81" s="18">
        <v>16</v>
      </c>
      <c r="B81" s="15">
        <f>(P81*$P$9)+(N81*$N$9)+(Z81*$Z$9)+(AB81*$AB$9)+(AD81*$AD$9)+(X81*$X$9)+(AH81*$AH$9)+(AP81*$AP$9)+(AL81*$AL$9)+(AR81*$AR$9)+(V81*V$9)+(AJ81*$AJ$9)+(R81*$R$9)+(T81*$T$9)+(AF81*$AF$9)+(AN81*$AN$9)</f>
        <v>250</v>
      </c>
      <c r="C81" s="12">
        <f>AX81+AZ81+BB81+BD81+BF81</f>
        <v>4</v>
      </c>
      <c r="D81" s="7">
        <v>14</v>
      </c>
      <c r="E81" s="8" t="s">
        <v>43</v>
      </c>
      <c r="F81" s="9">
        <v>11</v>
      </c>
      <c r="G81" s="10" t="s">
        <v>5</v>
      </c>
      <c r="H81" s="100"/>
      <c r="I81" s="101"/>
      <c r="J81" s="102"/>
      <c r="K81" s="100">
        <f>$F81-$D81</f>
        <v>-3</v>
      </c>
      <c r="L81" s="101">
        <v>2</v>
      </c>
      <c r="M81" s="102">
        <v>77</v>
      </c>
      <c r="N81" s="15"/>
      <c r="O81" s="12"/>
      <c r="P81" s="15">
        <v>1</v>
      </c>
      <c r="Q81" s="12">
        <v>6</v>
      </c>
      <c r="R81" s="15"/>
      <c r="S81" s="12"/>
      <c r="T81" s="15"/>
      <c r="U81" s="12"/>
      <c r="V81" s="15">
        <v>10</v>
      </c>
      <c r="W81" s="12">
        <v>5</v>
      </c>
      <c r="X81" s="15"/>
      <c r="Y81" s="12"/>
      <c r="Z81" s="15">
        <v>30</v>
      </c>
      <c r="AA81" s="12">
        <v>5</v>
      </c>
      <c r="AB81" s="15"/>
      <c r="AC81" s="12"/>
      <c r="AD81" s="15"/>
      <c r="AE81" s="12"/>
      <c r="AF81" s="15">
        <v>1</v>
      </c>
      <c r="AG81" s="12">
        <v>3</v>
      </c>
      <c r="AH81" s="15"/>
      <c r="AI81" s="12"/>
      <c r="AJ81" s="15"/>
      <c r="AK81" s="12"/>
      <c r="AL81" s="15"/>
      <c r="AM81" s="12"/>
      <c r="AN81" s="24">
        <f>1+1</f>
        <v>2</v>
      </c>
      <c r="AO81" s="12">
        <v>3</v>
      </c>
      <c r="AP81" s="15">
        <v>2</v>
      </c>
      <c r="AQ81" s="12"/>
      <c r="AR81" s="15"/>
      <c r="AS81" s="12"/>
      <c r="AT81" s="15">
        <v>1</v>
      </c>
      <c r="AU81" s="12">
        <v>11</v>
      </c>
      <c r="AV81" s="15">
        <v>1</v>
      </c>
      <c r="AW81" s="12">
        <v>11</v>
      </c>
      <c r="AX81" s="15"/>
      <c r="AY81" s="12"/>
      <c r="AZ81" s="15">
        <v>1</v>
      </c>
      <c r="BA81" s="12">
        <v>5</v>
      </c>
      <c r="BB81" s="15">
        <v>3</v>
      </c>
      <c r="BC81" s="12">
        <v>5</v>
      </c>
      <c r="BD81" s="15"/>
      <c r="BE81" s="12"/>
      <c r="BF81" s="15"/>
      <c r="BG81" s="12"/>
      <c r="BH81" s="16"/>
    </row>
    <row r="82" spans="1:60" ht="18.75" x14ac:dyDescent="0.25">
      <c r="A82" s="18">
        <v>17</v>
      </c>
      <c r="B82" s="15">
        <f>(P82*$P$9)+(N82*$N$9)+(Z82*$Z$9)+(AB82*$AB$9)+(AD82*$AD$9)+(X82*$X$9)+(AH82*$AH$9)+(AP82*$AP$9)+(AL82*$AL$9)+(AR82*$AR$9)+(V82*V$9)+(AJ82*$AJ$9)+(R82*$R$9)+(T82*$T$9)+(AF82*$AF$9)+(AN82*$AN$9)</f>
        <v>225</v>
      </c>
      <c r="C82" s="12">
        <f>AX82+AZ82+BB82+BD82+BF82</f>
        <v>3</v>
      </c>
      <c r="D82" s="7">
        <v>22</v>
      </c>
      <c r="E82" s="8" t="s">
        <v>27</v>
      </c>
      <c r="F82" s="9">
        <v>24</v>
      </c>
      <c r="G82" s="10" t="s">
        <v>5</v>
      </c>
      <c r="H82" s="100"/>
      <c r="I82" s="101"/>
      <c r="J82" s="102"/>
      <c r="K82" s="100">
        <f>$F82-$D82</f>
        <v>2</v>
      </c>
      <c r="L82" s="101">
        <v>2</v>
      </c>
      <c r="M82" s="102">
        <v>81</v>
      </c>
      <c r="N82" s="15"/>
      <c r="O82" s="12"/>
      <c r="P82" s="15"/>
      <c r="Q82" s="12"/>
      <c r="R82" s="15"/>
      <c r="S82" s="12"/>
      <c r="T82" s="15"/>
      <c r="U82" s="12"/>
      <c r="V82" s="15"/>
      <c r="W82" s="12"/>
      <c r="X82" s="24">
        <v>5</v>
      </c>
      <c r="Y82" s="25">
        <v>6</v>
      </c>
      <c r="Z82" s="15"/>
      <c r="AA82" s="12"/>
      <c r="AB82" s="15"/>
      <c r="AC82" s="12"/>
      <c r="AD82" s="15">
        <v>10</v>
      </c>
      <c r="AE82" s="12">
        <v>3</v>
      </c>
      <c r="AF82" s="15"/>
      <c r="AG82" s="12"/>
      <c r="AH82" s="15"/>
      <c r="AI82" s="12"/>
      <c r="AJ82" s="15"/>
      <c r="AK82" s="12"/>
      <c r="AL82" s="15"/>
      <c r="AM82" s="12"/>
      <c r="AN82" s="15"/>
      <c r="AO82" s="12"/>
      <c r="AP82" s="15"/>
      <c r="AQ82" s="12"/>
      <c r="AR82" s="15"/>
      <c r="AS82" s="12"/>
      <c r="AT82" s="15"/>
      <c r="AU82" s="12"/>
      <c r="AV82" s="15"/>
      <c r="AW82" s="12"/>
      <c r="AX82" s="15"/>
      <c r="AY82" s="12"/>
      <c r="AZ82" s="15">
        <v>2</v>
      </c>
      <c r="BA82" s="12">
        <v>3</v>
      </c>
      <c r="BB82" s="15">
        <v>1</v>
      </c>
      <c r="BC82" s="12">
        <v>4</v>
      </c>
      <c r="BD82" s="15"/>
      <c r="BE82" s="12"/>
      <c r="BF82" s="15"/>
      <c r="BG82" s="12"/>
      <c r="BH82" s="16"/>
    </row>
    <row r="83" spans="1:60" ht="18.75" x14ac:dyDescent="0.25">
      <c r="A83" s="18">
        <v>19</v>
      </c>
      <c r="B83" s="15">
        <f>(P83*$P$9)+(N83*$N$9)+(Z83*$Z$9)+(AB83*$AB$9)+(AD83*$AD$9)+(X83*$X$9)+(AH83*$AH$9)+(AP83*$AP$9)+(AL83*$AL$9)+(AR83*$AR$9)+(V83*V$9)+(AJ83*$AJ$9)+(R83*$R$9)+(T83*$T$9)+(AF83*$AF$9)+(AN83*$AN$9)</f>
        <v>220</v>
      </c>
      <c r="C83" s="12">
        <f>AX83+AZ83+BB83+BD83+BF83</f>
        <v>3</v>
      </c>
      <c r="D83" s="7">
        <v>19</v>
      </c>
      <c r="E83" s="8" t="s">
        <v>44</v>
      </c>
      <c r="F83" s="9">
        <v>18</v>
      </c>
      <c r="G83" s="10" t="s">
        <v>5</v>
      </c>
      <c r="H83" s="100"/>
      <c r="I83" s="101"/>
      <c r="J83" s="102"/>
      <c r="K83" s="100">
        <f>$F83-$D83</f>
        <v>-1</v>
      </c>
      <c r="L83" s="101">
        <v>2</v>
      </c>
      <c r="M83" s="102">
        <v>63</v>
      </c>
      <c r="N83" s="15"/>
      <c r="O83" s="12"/>
      <c r="P83" s="15"/>
      <c r="Q83" s="12"/>
      <c r="R83" s="11"/>
      <c r="S83" s="11"/>
      <c r="T83" s="15"/>
      <c r="U83" s="12"/>
      <c r="V83" s="15">
        <v>11</v>
      </c>
      <c r="W83" s="12">
        <v>5</v>
      </c>
      <c r="X83" s="15"/>
      <c r="Y83" s="12"/>
      <c r="Z83" s="15">
        <v>16</v>
      </c>
      <c r="AA83" s="12">
        <v>5</v>
      </c>
      <c r="AB83" s="15"/>
      <c r="AC83" s="12"/>
      <c r="AD83" s="15"/>
      <c r="AE83" s="12"/>
      <c r="AF83" s="15">
        <v>2</v>
      </c>
      <c r="AG83" s="12">
        <v>3</v>
      </c>
      <c r="AH83" s="15"/>
      <c r="AI83" s="12"/>
      <c r="AJ83" s="15"/>
      <c r="AK83" s="12"/>
      <c r="AL83" s="15"/>
      <c r="AM83" s="12"/>
      <c r="AN83" s="15">
        <v>2</v>
      </c>
      <c r="AO83" s="12">
        <v>2</v>
      </c>
      <c r="AP83" s="24">
        <v>2</v>
      </c>
      <c r="AQ83" s="25">
        <v>2</v>
      </c>
      <c r="AR83" s="15"/>
      <c r="AS83" s="12"/>
      <c r="AT83" s="15">
        <v>1</v>
      </c>
      <c r="AU83" s="12">
        <v>10</v>
      </c>
      <c r="AV83" s="15"/>
      <c r="AW83" s="12"/>
      <c r="AX83" s="15"/>
      <c r="AY83" s="12"/>
      <c r="AZ83" s="15">
        <v>1</v>
      </c>
      <c r="BA83" s="12">
        <v>5</v>
      </c>
      <c r="BB83" s="15">
        <v>2</v>
      </c>
      <c r="BC83" s="12">
        <v>5</v>
      </c>
      <c r="BD83" s="15"/>
      <c r="BE83" s="12"/>
      <c r="BF83" s="15"/>
      <c r="BG83" s="12"/>
      <c r="BH83" s="16"/>
    </row>
    <row r="84" spans="1:60" ht="18.75" x14ac:dyDescent="0.25">
      <c r="A84" s="18">
        <v>21</v>
      </c>
      <c r="B84" s="15">
        <f>(P84*$P$9)+(N84*$N$9)+(Z84*$Z$9)+(AB84*$AB$9)+(AD84*$AD$9)+(X84*$X$9)+(AH84*$AH$9)+(AP84*$AP$9)+(AL84*$AL$9)+(AR84*$AR$9)+(V84*V$9)+(AJ84*$AJ$9)+(R84*$R$9)+(T84*$T$9)+(AF84*$AF$9)+(AN84*$AN$9)</f>
        <v>245</v>
      </c>
      <c r="C84" s="12">
        <f>AX84+AZ84+BB84+BD84+BF84</f>
        <v>4</v>
      </c>
      <c r="D84" s="7">
        <v>8</v>
      </c>
      <c r="E84" s="8" t="s">
        <v>46</v>
      </c>
      <c r="F84" s="9">
        <v>5</v>
      </c>
      <c r="G84" s="10" t="s">
        <v>5</v>
      </c>
      <c r="H84" s="100"/>
      <c r="I84" s="101"/>
      <c r="J84" s="102"/>
      <c r="K84" s="100">
        <f>$F84-$D84</f>
        <v>-3</v>
      </c>
      <c r="L84" s="101">
        <v>2</v>
      </c>
      <c r="M84" s="102">
        <v>73</v>
      </c>
      <c r="N84" s="15"/>
      <c r="O84" s="12"/>
      <c r="P84" s="15"/>
      <c r="Q84" s="12"/>
      <c r="R84" s="15"/>
      <c r="S84" s="12"/>
      <c r="T84" s="15"/>
      <c r="U84" s="12"/>
      <c r="V84" s="15"/>
      <c r="W84" s="12"/>
      <c r="X84" s="24">
        <v>5</v>
      </c>
      <c r="Y84" s="25">
        <v>6</v>
      </c>
      <c r="Z84" s="15"/>
      <c r="AA84" s="12"/>
      <c r="AB84" s="15"/>
      <c r="AC84" s="12"/>
      <c r="AD84" s="15">
        <v>11</v>
      </c>
      <c r="AE84" s="12">
        <v>3</v>
      </c>
      <c r="AF84" s="15"/>
      <c r="AG84" s="12"/>
      <c r="AH84" s="15"/>
      <c r="AI84" s="12"/>
      <c r="AJ84" s="15"/>
      <c r="AK84" s="12"/>
      <c r="AL84" s="15"/>
      <c r="AM84" s="12"/>
      <c r="AN84" s="15"/>
      <c r="AO84" s="12"/>
      <c r="AP84" s="15"/>
      <c r="AQ84" s="12"/>
      <c r="AR84" s="15"/>
      <c r="AS84" s="12"/>
      <c r="AT84" s="15"/>
      <c r="AU84" s="12"/>
      <c r="AV84" s="15"/>
      <c r="AW84" s="12"/>
      <c r="AX84" s="15"/>
      <c r="AY84" s="12"/>
      <c r="AZ84" s="15">
        <v>2</v>
      </c>
      <c r="BA84" s="12">
        <v>5</v>
      </c>
      <c r="BB84" s="15">
        <v>2</v>
      </c>
      <c r="BC84" s="12">
        <v>6</v>
      </c>
      <c r="BD84" s="15"/>
      <c r="BE84" s="12"/>
      <c r="BF84" s="15"/>
      <c r="BG84" s="12"/>
      <c r="BH84" s="16"/>
    </row>
    <row r="85" spans="1:60" ht="18.75" x14ac:dyDescent="0.25">
      <c r="A85" s="18">
        <v>22</v>
      </c>
      <c r="B85" s="15">
        <f>(P85*$P$9)+(N85*$N$9)+(Z85*$Z$9)+(AB85*$AB$9)+(AD85*$AD$9)+(X85*$X$9)+(AH85*$AH$9)+(AP85*$AP$9)+(AL85*$AL$9)+(AR85*$AR$9)+(V85*V$9)+(AJ85*$AJ$9)+(R85*$R$9)+(T85*$T$9)+(AF85*$AF$9)+(AN85*$AN$9)</f>
        <v>225</v>
      </c>
      <c r="C85" s="12">
        <f>AX85+AZ85+BB85+BD85+BF85</f>
        <v>3</v>
      </c>
      <c r="D85" s="7">
        <v>20</v>
      </c>
      <c r="E85" s="8" t="s">
        <v>47</v>
      </c>
      <c r="F85" s="9">
        <v>20</v>
      </c>
      <c r="G85" s="10" t="s">
        <v>5</v>
      </c>
      <c r="H85" s="100"/>
      <c r="I85" s="101"/>
      <c r="J85" s="102"/>
      <c r="K85" s="100">
        <f>$F85-$D85</f>
        <v>0</v>
      </c>
      <c r="L85" s="101">
        <v>2</v>
      </c>
      <c r="M85" s="102">
        <v>77</v>
      </c>
      <c r="N85" s="15"/>
      <c r="O85" s="12"/>
      <c r="P85" s="15"/>
      <c r="Q85" s="12"/>
      <c r="R85" s="15"/>
      <c r="S85" s="12"/>
      <c r="T85" s="15"/>
      <c r="U85" s="12"/>
      <c r="V85" s="15"/>
      <c r="W85" s="12"/>
      <c r="X85" s="24">
        <v>5</v>
      </c>
      <c r="Y85" s="25">
        <v>6</v>
      </c>
      <c r="Z85" s="15"/>
      <c r="AA85" s="12"/>
      <c r="AB85" s="15"/>
      <c r="AC85" s="12"/>
      <c r="AD85" s="15">
        <v>9</v>
      </c>
      <c r="AE85" s="12">
        <v>3</v>
      </c>
      <c r="AF85" s="15"/>
      <c r="AG85" s="12"/>
      <c r="AH85" s="15"/>
      <c r="AI85" s="12"/>
      <c r="AJ85" s="15">
        <v>10</v>
      </c>
      <c r="AK85" s="12">
        <v>4</v>
      </c>
      <c r="AL85" s="15"/>
      <c r="AM85" s="12"/>
      <c r="AN85" s="15"/>
      <c r="AO85" s="12"/>
      <c r="AP85" s="15"/>
      <c r="AQ85" s="12"/>
      <c r="AR85" s="15"/>
      <c r="AS85" s="12"/>
      <c r="AT85" s="15">
        <v>1</v>
      </c>
      <c r="AU85" s="12">
        <v>10</v>
      </c>
      <c r="AV85" s="15"/>
      <c r="AW85" s="12"/>
      <c r="AX85" s="15"/>
      <c r="AY85" s="12"/>
      <c r="AZ85" s="15">
        <v>2</v>
      </c>
      <c r="BA85" s="12">
        <v>5</v>
      </c>
      <c r="BB85" s="15">
        <v>1</v>
      </c>
      <c r="BC85" s="12">
        <v>5</v>
      </c>
      <c r="BD85" s="15"/>
      <c r="BE85" s="12"/>
      <c r="BF85" s="15"/>
      <c r="BG85" s="12"/>
      <c r="BH85" s="16"/>
    </row>
    <row r="86" spans="1:60" ht="18.75" x14ac:dyDescent="0.25">
      <c r="A86" s="18">
        <v>31</v>
      </c>
      <c r="B86" s="15">
        <f>(P86*$P$9)+(N86*$N$9)+(Z86*$Z$9)+(AB86*$AB$9)+(AD86*$AD$9)+(X86*$X$9)+(AH86*$AH$9)+(AP86*$AP$9)+(AL86*$AL$9)+(AR86*$AR$9)+(V86*V$9)+(AJ86*$AJ$9)+(R86*$R$9)+(T86*$T$9)+(AF86*$AF$9)+(AN86*$AN$9)</f>
        <v>250</v>
      </c>
      <c r="C86" s="12">
        <f>AX86+AZ86+BB86+BD86+BF86</f>
        <v>4</v>
      </c>
      <c r="D86" s="7">
        <v>12</v>
      </c>
      <c r="E86" s="8" t="s">
        <v>52</v>
      </c>
      <c r="F86" s="9">
        <v>12</v>
      </c>
      <c r="G86" s="10" t="s">
        <v>5</v>
      </c>
      <c r="H86" s="100"/>
      <c r="I86" s="101"/>
      <c r="J86" s="102"/>
      <c r="K86" s="100">
        <f>$F86-$D86</f>
        <v>0</v>
      </c>
      <c r="L86" s="101">
        <v>2</v>
      </c>
      <c r="M86" s="102">
        <v>94</v>
      </c>
      <c r="N86" s="15"/>
      <c r="O86" s="12"/>
      <c r="P86" s="15">
        <v>1</v>
      </c>
      <c r="Q86" s="12">
        <v>6</v>
      </c>
      <c r="R86" s="15">
        <v>3</v>
      </c>
      <c r="S86" s="12">
        <v>5</v>
      </c>
      <c r="T86" s="15"/>
      <c r="U86" s="12"/>
      <c r="V86" s="15">
        <v>8</v>
      </c>
      <c r="W86" s="12">
        <v>5</v>
      </c>
      <c r="X86" s="15"/>
      <c r="Y86" s="12"/>
      <c r="Z86" s="15">
        <v>27</v>
      </c>
      <c r="AA86" s="12">
        <v>5</v>
      </c>
      <c r="AB86" s="15"/>
      <c r="AC86" s="12"/>
      <c r="AD86" s="15"/>
      <c r="AE86" s="12"/>
      <c r="AF86" s="15">
        <v>2</v>
      </c>
      <c r="AG86" s="12">
        <v>3</v>
      </c>
      <c r="AH86" s="15"/>
      <c r="AI86" s="12"/>
      <c r="AJ86" s="15"/>
      <c r="AK86" s="12"/>
      <c r="AL86" s="15"/>
      <c r="AM86" s="12"/>
      <c r="AN86" s="15">
        <f>1+1</f>
        <v>2</v>
      </c>
      <c r="AO86" s="12">
        <v>1</v>
      </c>
      <c r="AP86" s="15"/>
      <c r="AQ86" s="12"/>
      <c r="AR86" s="15"/>
      <c r="AS86" s="12"/>
      <c r="AT86" s="15">
        <v>1</v>
      </c>
      <c r="AU86" s="12">
        <v>10</v>
      </c>
      <c r="AV86" s="15">
        <v>1</v>
      </c>
      <c r="AW86" s="12">
        <v>8</v>
      </c>
      <c r="AX86" s="15"/>
      <c r="AY86" s="12"/>
      <c r="AZ86" s="15">
        <v>1</v>
      </c>
      <c r="BA86" s="12">
        <v>5</v>
      </c>
      <c r="BB86" s="15">
        <v>3</v>
      </c>
      <c r="BC86" s="12">
        <v>5</v>
      </c>
      <c r="BD86" s="15"/>
      <c r="BE86" s="12"/>
      <c r="BF86" s="15"/>
      <c r="BG86" s="12"/>
      <c r="BH86" s="16"/>
    </row>
    <row r="87" spans="1:60" ht="18.75" x14ac:dyDescent="0.25">
      <c r="A87" s="18">
        <v>32</v>
      </c>
      <c r="B87" s="15">
        <f>(P87*$P$9)+(N87*$N$9)+(Z87*$Z$9)+(AB87*$AB$9)+(AD87*$AD$9)+(X87*$X$9)+(AH87*$AH$9)+(AP87*$AP$9)+(AL87*$AL$9)+(AR87*$AR$9)+(V87*V$9)+(AJ87*$AJ$9)+(R87*$R$9)+(T87*$T$9)+(AF87*$AF$9)+(AN87*$AN$9)</f>
        <v>230</v>
      </c>
      <c r="C87" s="12">
        <f>AX87+AZ87+BB87+BD87+BF87</f>
        <v>4</v>
      </c>
      <c r="D87" s="7">
        <v>17</v>
      </c>
      <c r="E87" s="8" t="s">
        <v>53</v>
      </c>
      <c r="F87" s="9">
        <v>17</v>
      </c>
      <c r="G87" s="10" t="s">
        <v>5</v>
      </c>
      <c r="H87" s="100"/>
      <c r="I87" s="101"/>
      <c r="J87" s="102"/>
      <c r="K87" s="100">
        <f>$F87-$D87</f>
        <v>0</v>
      </c>
      <c r="L87" s="101">
        <v>2</v>
      </c>
      <c r="M87" s="102">
        <v>77</v>
      </c>
      <c r="N87" s="15"/>
      <c r="O87" s="12"/>
      <c r="P87" s="15">
        <v>5</v>
      </c>
      <c r="Q87" s="12">
        <v>5</v>
      </c>
      <c r="R87" s="15"/>
      <c r="S87" s="12"/>
      <c r="T87" s="15"/>
      <c r="U87" s="12"/>
      <c r="V87" s="15"/>
      <c r="W87" s="12"/>
      <c r="X87" s="24">
        <v>5</v>
      </c>
      <c r="Y87" s="25">
        <v>6</v>
      </c>
      <c r="Z87" s="15"/>
      <c r="AA87" s="12"/>
      <c r="AB87" s="15"/>
      <c r="AC87" s="12"/>
      <c r="AD87" s="15">
        <v>10</v>
      </c>
      <c r="AE87" s="12">
        <v>3</v>
      </c>
      <c r="AF87" s="15"/>
      <c r="AG87" s="12"/>
      <c r="AH87" s="15"/>
      <c r="AI87" s="12"/>
      <c r="AJ87" s="15"/>
      <c r="AK87" s="12"/>
      <c r="AL87" s="15"/>
      <c r="AM87" s="12"/>
      <c r="AN87" s="15"/>
      <c r="AO87" s="12"/>
      <c r="AP87" s="15"/>
      <c r="AQ87" s="12"/>
      <c r="AR87" s="15"/>
      <c r="AS87" s="12"/>
      <c r="AT87" s="15">
        <v>1</v>
      </c>
      <c r="AU87" s="12">
        <v>5</v>
      </c>
      <c r="AV87" s="15">
        <v>1</v>
      </c>
      <c r="AW87" s="12">
        <v>1</v>
      </c>
      <c r="AX87" s="15"/>
      <c r="AY87" s="12"/>
      <c r="AZ87" s="15">
        <v>3</v>
      </c>
      <c r="BA87" s="12">
        <v>4</v>
      </c>
      <c r="BB87" s="15">
        <v>1</v>
      </c>
      <c r="BC87" s="12">
        <v>4</v>
      </c>
      <c r="BD87" s="15"/>
      <c r="BE87" s="12"/>
      <c r="BF87" s="15"/>
      <c r="BG87" s="12"/>
      <c r="BH87" s="16"/>
    </row>
    <row r="88" spans="1:60" ht="18.75" x14ac:dyDescent="0.25">
      <c r="A88" s="18">
        <v>38</v>
      </c>
      <c r="B88" s="15">
        <f>(P88*$P$9)+(N88*$N$9)+(Z88*$Z$9)+(AB88*$AB$9)+(AD88*$AD$9)+(X88*$X$9)+(AH88*$AH$9)+(AP88*$AP$9)+(AL88*$AL$9)+(AR88*$AR$9)+(V88*V$9)+(AJ88*$AJ$9)+(R88*$R$9)+(T88*$T$9)+(AF88*$AF$9)+(AN88*$AN$9)</f>
        <v>245</v>
      </c>
      <c r="C88" s="12">
        <f>AX88+AZ88+BB88+BD88+BF88</f>
        <v>4</v>
      </c>
      <c r="D88" s="7">
        <v>15</v>
      </c>
      <c r="E88" s="8" t="s">
        <v>56</v>
      </c>
      <c r="F88" s="9">
        <v>14</v>
      </c>
      <c r="G88" s="10" t="s">
        <v>5</v>
      </c>
      <c r="H88" s="100"/>
      <c r="I88" s="101"/>
      <c r="J88" s="102"/>
      <c r="K88" s="100">
        <f>$F88-$D88</f>
        <v>-1</v>
      </c>
      <c r="L88" s="101">
        <v>2</v>
      </c>
      <c r="M88" s="102">
        <v>58</v>
      </c>
      <c r="N88" s="15"/>
      <c r="O88" s="12"/>
      <c r="P88" s="15"/>
      <c r="Q88" s="12"/>
      <c r="R88" s="15"/>
      <c r="S88" s="12"/>
      <c r="T88" s="15"/>
      <c r="U88" s="12"/>
      <c r="V88" s="15"/>
      <c r="W88" s="12"/>
      <c r="X88" s="24">
        <v>1</v>
      </c>
      <c r="Y88" s="25">
        <v>6</v>
      </c>
      <c r="Z88" s="15"/>
      <c r="AA88" s="12"/>
      <c r="AB88" s="15"/>
      <c r="AC88" s="12"/>
      <c r="AD88" s="24">
        <f>11+1</f>
        <v>12</v>
      </c>
      <c r="AE88" s="12">
        <v>3</v>
      </c>
      <c r="AF88" s="15"/>
      <c r="AG88" s="12"/>
      <c r="AH88" s="15"/>
      <c r="AI88" s="12"/>
      <c r="AJ88" s="15"/>
      <c r="AK88" s="12"/>
      <c r="AL88" s="15"/>
      <c r="AM88" s="12"/>
      <c r="AN88" s="15"/>
      <c r="AO88" s="12"/>
      <c r="AP88" s="15"/>
      <c r="AQ88" s="12"/>
      <c r="AR88" s="15"/>
      <c r="AS88" s="12"/>
      <c r="AT88" s="15">
        <v>1</v>
      </c>
      <c r="AU88" s="12">
        <v>6</v>
      </c>
      <c r="AV88" s="15"/>
      <c r="AW88" s="12"/>
      <c r="AX88" s="15"/>
      <c r="AY88" s="12"/>
      <c r="AZ88" s="15">
        <v>1</v>
      </c>
      <c r="BA88" s="12">
        <v>3</v>
      </c>
      <c r="BB88" s="15">
        <v>3</v>
      </c>
      <c r="BC88" s="12">
        <v>6</v>
      </c>
      <c r="BD88" s="15"/>
      <c r="BE88" s="12"/>
      <c r="BF88" s="15"/>
      <c r="BG88" s="12"/>
      <c r="BH88" s="16"/>
    </row>
    <row r="89" spans="1:60" ht="18.75" x14ac:dyDescent="0.25">
      <c r="A89" s="18">
        <v>52</v>
      </c>
      <c r="B89" s="15">
        <f>(P89*$P$9)+(N89*$N$9)+(Z89*$Z$9)+(AB89*$AB$9)+(AD89*$AD$9)+(X89*$X$9)+(AH89*$AH$9)+(AP89*$AP$9)+(AL89*$AL$9)+(AR89*$AR$9)+(V89*V$9)+(AJ89*$AJ$9)+(R89*$R$9)+(T89*$T$9)+(AF89*$AF$9)+(AN89*$AN$9)</f>
        <v>273</v>
      </c>
      <c r="C89" s="12">
        <f>AX89+AZ89+BB89+BD89+BF89</f>
        <v>3</v>
      </c>
      <c r="D89" s="7">
        <v>4</v>
      </c>
      <c r="E89" s="8" t="s">
        <v>41</v>
      </c>
      <c r="F89" s="9">
        <v>2</v>
      </c>
      <c r="G89" s="10" t="s">
        <v>5</v>
      </c>
      <c r="H89" s="100"/>
      <c r="I89" s="101"/>
      <c r="J89" s="102"/>
      <c r="K89" s="100">
        <f>$F89-$D89</f>
        <v>-2</v>
      </c>
      <c r="L89" s="101">
        <v>2</v>
      </c>
      <c r="M89" s="102">
        <v>66</v>
      </c>
      <c r="N89" s="15"/>
      <c r="O89" s="12"/>
      <c r="P89" s="15">
        <v>16</v>
      </c>
      <c r="Q89" s="12">
        <v>7</v>
      </c>
      <c r="R89" s="24">
        <f>2+1</f>
        <v>3</v>
      </c>
      <c r="S89" s="12">
        <v>7</v>
      </c>
      <c r="T89" s="15"/>
      <c r="U89" s="12"/>
      <c r="V89" s="15">
        <v>6</v>
      </c>
      <c r="W89" s="12">
        <v>5</v>
      </c>
      <c r="X89" s="15"/>
      <c r="Y89" s="12"/>
      <c r="Z89" s="15">
        <v>23</v>
      </c>
      <c r="AA89" s="12">
        <v>6</v>
      </c>
      <c r="AB89" s="15"/>
      <c r="AC89" s="12"/>
      <c r="AD89" s="15"/>
      <c r="AE89" s="12"/>
      <c r="AF89" s="15"/>
      <c r="AG89" s="12"/>
      <c r="AH89" s="15"/>
      <c r="AI89" s="12"/>
      <c r="AJ89" s="15"/>
      <c r="AK89" s="12"/>
      <c r="AL89" s="15"/>
      <c r="AM89" s="12"/>
      <c r="AN89" s="24">
        <f>2+1</f>
        <v>3</v>
      </c>
      <c r="AO89" s="12">
        <v>5</v>
      </c>
      <c r="AP89" s="15">
        <v>4</v>
      </c>
      <c r="AQ89" s="12">
        <v>2</v>
      </c>
      <c r="AR89" s="15"/>
      <c r="AS89" s="12"/>
      <c r="AT89" s="15"/>
      <c r="AU89" s="12"/>
      <c r="AV89" s="15">
        <v>1</v>
      </c>
      <c r="AW89" s="12">
        <v>16</v>
      </c>
      <c r="AX89" s="15"/>
      <c r="AY89" s="12"/>
      <c r="AZ89" s="15">
        <v>2</v>
      </c>
      <c r="BA89" s="12">
        <v>4</v>
      </c>
      <c r="BB89" s="15"/>
      <c r="BC89" s="12"/>
      <c r="BD89" s="15"/>
      <c r="BE89" s="12"/>
      <c r="BF89" s="15">
        <v>1</v>
      </c>
      <c r="BG89" s="12">
        <v>4</v>
      </c>
      <c r="BH89" s="16"/>
    </row>
    <row r="90" spans="1:60" ht="18.75" x14ac:dyDescent="0.25">
      <c r="A90" s="18">
        <v>55</v>
      </c>
      <c r="B90" s="15">
        <f>(P90*$P$9)+(N90*$N$9)+(Z90*$Z$9)+(AB90*$AB$9)+(AD90*$AD$9)+(X90*$X$9)+(AH90*$AH$9)+(AP90*$AP$9)+(AL90*$AL$9)+(AR90*$AR$9)+(V90*V$9)+(AJ90*$AJ$9)+(R90*$R$9)+(T90*$T$9)+(AF90*$AF$9)+(AN90*$AN$9)</f>
        <v>225</v>
      </c>
      <c r="C90" s="12">
        <f>AX90+AZ90+BB90+BD90+BF90</f>
        <v>4</v>
      </c>
      <c r="D90" s="7">
        <v>13</v>
      </c>
      <c r="E90" s="8" t="s">
        <v>45</v>
      </c>
      <c r="F90" s="9">
        <v>16</v>
      </c>
      <c r="G90" s="10" t="s">
        <v>5</v>
      </c>
      <c r="H90" s="100"/>
      <c r="I90" s="101"/>
      <c r="J90" s="102"/>
      <c r="K90" s="100">
        <f>$F90-$D90</f>
        <v>3</v>
      </c>
      <c r="L90" s="101">
        <v>2</v>
      </c>
      <c r="M90" s="102">
        <v>51</v>
      </c>
      <c r="N90" s="15"/>
      <c r="O90" s="12"/>
      <c r="P90" s="15"/>
      <c r="Q90" s="12"/>
      <c r="R90" s="15"/>
      <c r="S90" s="12"/>
      <c r="T90" s="15"/>
      <c r="U90" s="12"/>
      <c r="V90" s="15"/>
      <c r="W90" s="12"/>
      <c r="X90" s="24">
        <v>5</v>
      </c>
      <c r="Y90" s="25">
        <v>6</v>
      </c>
      <c r="Z90" s="15"/>
      <c r="AA90" s="12"/>
      <c r="AB90" s="15"/>
      <c r="AC90" s="12"/>
      <c r="AD90" s="15">
        <v>10</v>
      </c>
      <c r="AE90" s="12">
        <v>3</v>
      </c>
      <c r="AF90" s="15"/>
      <c r="AG90" s="12"/>
      <c r="AH90" s="15"/>
      <c r="AI90" s="12"/>
      <c r="AJ90" s="15"/>
      <c r="AK90" s="12"/>
      <c r="AL90" s="15"/>
      <c r="AM90" s="12"/>
      <c r="AN90" s="15"/>
      <c r="AO90" s="12"/>
      <c r="AP90" s="15"/>
      <c r="AQ90" s="12"/>
      <c r="AR90" s="15"/>
      <c r="AS90" s="12"/>
      <c r="AT90" s="15">
        <v>1</v>
      </c>
      <c r="AU90" s="12">
        <v>10</v>
      </c>
      <c r="AV90" s="15">
        <v>1</v>
      </c>
      <c r="AW90" s="12">
        <v>3</v>
      </c>
      <c r="AX90" s="15"/>
      <c r="AY90" s="12"/>
      <c r="AZ90" s="15">
        <v>2</v>
      </c>
      <c r="BA90" s="12">
        <v>5</v>
      </c>
      <c r="BB90" s="15">
        <v>2</v>
      </c>
      <c r="BC90" s="12">
        <v>5</v>
      </c>
      <c r="BD90" s="15"/>
      <c r="BE90" s="12"/>
      <c r="BF90" s="15"/>
      <c r="BG90" s="12"/>
      <c r="BH90" s="16"/>
    </row>
    <row r="91" spans="1:60" ht="18.75" x14ac:dyDescent="0.25">
      <c r="A91" s="18">
        <v>58</v>
      </c>
      <c r="B91" s="15">
        <f>(P91*$P$9)+(N91*$N$9)+(Z91*$Z$9)+(AB91*$AB$9)+(AD91*$AD$9)+(X91*$X$9)+(AH91*$AH$9)+(AP91*$AP$9)+(AL91*$AL$9)+(AR91*$AR$9)+(V91*V$9)+(AJ91*$AJ$9)+(R91*$R$9)+(T91*$T$9)+(AF91*$AF$9)+(AN91*$AN$9)</f>
        <v>250</v>
      </c>
      <c r="C91" s="12">
        <f>AX91+AZ91+BB91+BD91+BF91</f>
        <v>4</v>
      </c>
      <c r="D91" s="7">
        <v>7</v>
      </c>
      <c r="E91" s="8" t="s">
        <v>58</v>
      </c>
      <c r="F91" s="9">
        <v>10</v>
      </c>
      <c r="G91" s="10" t="s">
        <v>5</v>
      </c>
      <c r="H91" s="100"/>
      <c r="I91" s="101"/>
      <c r="J91" s="102"/>
      <c r="K91" s="100">
        <f>$F91-$D91</f>
        <v>3</v>
      </c>
      <c r="L91" s="101">
        <v>2</v>
      </c>
      <c r="M91" s="102">
        <v>66</v>
      </c>
      <c r="N91" s="15"/>
      <c r="O91" s="12"/>
      <c r="P91" s="15"/>
      <c r="Q91" s="12"/>
      <c r="R91" s="15"/>
      <c r="S91" s="12"/>
      <c r="T91" s="15"/>
      <c r="U91" s="12"/>
      <c r="V91" s="15"/>
      <c r="W91" s="12"/>
      <c r="X91" s="24">
        <v>6</v>
      </c>
      <c r="Y91" s="25">
        <v>6</v>
      </c>
      <c r="Z91" s="15"/>
      <c r="AA91" s="12"/>
      <c r="AB91" s="15"/>
      <c r="AC91" s="12"/>
      <c r="AD91" s="15">
        <v>11</v>
      </c>
      <c r="AE91" s="12">
        <v>3</v>
      </c>
      <c r="AF91" s="15"/>
      <c r="AG91" s="12"/>
      <c r="AH91" s="15"/>
      <c r="AI91" s="12"/>
      <c r="AJ91" s="15"/>
      <c r="AK91" s="12"/>
      <c r="AL91" s="15"/>
      <c r="AM91" s="12"/>
      <c r="AN91" s="15"/>
      <c r="AO91" s="12"/>
      <c r="AP91" s="15"/>
      <c r="AQ91" s="12"/>
      <c r="AR91" s="15"/>
      <c r="AS91" s="12"/>
      <c r="AT91" s="15">
        <v>1</v>
      </c>
      <c r="AU91" s="12">
        <v>10</v>
      </c>
      <c r="AV91" s="15"/>
      <c r="AW91" s="12"/>
      <c r="AX91" s="15"/>
      <c r="AY91" s="12"/>
      <c r="AZ91" s="15">
        <v>2</v>
      </c>
      <c r="BA91" s="12">
        <v>5</v>
      </c>
      <c r="BB91" s="15">
        <v>2</v>
      </c>
      <c r="BC91" s="12">
        <v>5</v>
      </c>
      <c r="BD91" s="15"/>
      <c r="BE91" s="12"/>
      <c r="BF91" s="15"/>
      <c r="BG91" s="12"/>
      <c r="BH91" s="16"/>
    </row>
    <row r="92" spans="1:60" ht="18.75" x14ac:dyDescent="0.25">
      <c r="A92" s="18">
        <v>64</v>
      </c>
      <c r="B92" s="15">
        <f>(P92*$P$9)+(N92*$N$9)+(Z92*$Z$9)+(AB92*$AB$9)+(AD92*$AD$9)+(X92*$X$9)+(AH92*$AH$9)+(AP92*$AP$9)+(AL92*$AL$9)+(AR92*$AR$9)+(V92*V$9)+(AJ92*$AJ$9)+(R92*$R$9)+(T92*$T$9)+(AF92*$AF$9)+(AN92*$AN$9)</f>
        <v>250</v>
      </c>
      <c r="C92" s="12">
        <f>AX92+AZ92+BB92+BD92+BF92</f>
        <v>4</v>
      </c>
      <c r="D92" s="7">
        <v>10</v>
      </c>
      <c r="E92" s="8" t="s">
        <v>49</v>
      </c>
      <c r="F92" s="9">
        <v>8</v>
      </c>
      <c r="G92" s="10" t="s">
        <v>5</v>
      </c>
      <c r="H92" s="100"/>
      <c r="I92" s="101"/>
      <c r="J92" s="102"/>
      <c r="K92" s="100">
        <f>$F92-$D92</f>
        <v>-2</v>
      </c>
      <c r="L92" s="101">
        <v>2</v>
      </c>
      <c r="M92" s="102">
        <v>63</v>
      </c>
      <c r="N92" s="15"/>
      <c r="O92" s="12"/>
      <c r="P92" s="15"/>
      <c r="Q92" s="12"/>
      <c r="R92" s="15"/>
      <c r="S92" s="12"/>
      <c r="T92" s="15"/>
      <c r="U92" s="12"/>
      <c r="V92" s="15"/>
      <c r="W92" s="12"/>
      <c r="X92" s="24">
        <v>6</v>
      </c>
      <c r="Y92" s="25">
        <v>6</v>
      </c>
      <c r="Z92" s="15"/>
      <c r="AA92" s="12"/>
      <c r="AB92" s="15"/>
      <c r="AC92" s="12"/>
      <c r="AD92" s="15">
        <v>11</v>
      </c>
      <c r="AE92" s="12">
        <v>3</v>
      </c>
      <c r="AF92" s="15"/>
      <c r="AG92" s="12"/>
      <c r="AH92" s="15"/>
      <c r="AI92" s="12"/>
      <c r="AJ92" s="15"/>
      <c r="AK92" s="12"/>
      <c r="AL92" s="15"/>
      <c r="AM92" s="12"/>
      <c r="AN92" s="15"/>
      <c r="AO92" s="12"/>
      <c r="AP92" s="15"/>
      <c r="AQ92" s="12"/>
      <c r="AR92" s="15"/>
      <c r="AS92" s="12"/>
      <c r="AT92" s="15">
        <v>1</v>
      </c>
      <c r="AU92" s="12">
        <v>15</v>
      </c>
      <c r="AV92" s="15"/>
      <c r="AW92" s="12"/>
      <c r="AX92" s="15"/>
      <c r="AY92" s="12"/>
      <c r="AZ92" s="15">
        <v>2</v>
      </c>
      <c r="BA92" s="12">
        <v>5</v>
      </c>
      <c r="BB92" s="15">
        <v>2</v>
      </c>
      <c r="BC92" s="12">
        <v>6</v>
      </c>
      <c r="BD92" s="15"/>
      <c r="BE92" s="12"/>
      <c r="BF92" s="15"/>
      <c r="BG92" s="12"/>
      <c r="BH92" s="16"/>
    </row>
    <row r="93" spans="1:60" ht="18.75" x14ac:dyDescent="0.25">
      <c r="A93" s="18">
        <v>68</v>
      </c>
      <c r="B93" s="15">
        <f>(P93*$P$9)+(N93*$N$9)+(Z93*$Z$9)+(AB93*$AB$9)+(AD93*$AD$9)+(X93*$X$9)+(AH93*$AH$9)+(AP93*$AP$9)+(AL93*$AL$9)+(AR93*$AR$9)+(V93*V$9)+(AJ93*$AJ$9)+(R93*$R$9)+(T93*$T$9)+(AF93*$AF$9)+(AN93*$AN$9)</f>
        <v>255</v>
      </c>
      <c r="C93" s="12">
        <f>AX93+AZ93+BB93+BD93+BF93</f>
        <v>5</v>
      </c>
      <c r="D93" s="7">
        <v>6</v>
      </c>
      <c r="E93" s="8" t="s">
        <v>54</v>
      </c>
      <c r="F93" s="9">
        <v>3</v>
      </c>
      <c r="G93" s="10" t="s">
        <v>5</v>
      </c>
      <c r="H93" s="100"/>
      <c r="I93" s="101"/>
      <c r="J93" s="102"/>
      <c r="K93" s="100">
        <f>$F93-$D93</f>
        <v>-3</v>
      </c>
      <c r="L93" s="101">
        <v>2</v>
      </c>
      <c r="M93" s="102">
        <v>99</v>
      </c>
      <c r="N93" s="15"/>
      <c r="O93" s="12"/>
      <c r="P93" s="24">
        <v>2</v>
      </c>
      <c r="Q93" s="25">
        <v>6</v>
      </c>
      <c r="R93" s="15">
        <v>7</v>
      </c>
      <c r="S93" s="12">
        <v>6</v>
      </c>
      <c r="T93" s="15"/>
      <c r="U93" s="12"/>
      <c r="V93" s="15">
        <v>9</v>
      </c>
      <c r="W93" s="12">
        <v>5</v>
      </c>
      <c r="X93" s="15"/>
      <c r="Y93" s="12"/>
      <c r="Z93" s="24">
        <f>22+7</f>
        <v>29</v>
      </c>
      <c r="AA93" s="12">
        <v>5</v>
      </c>
      <c r="AB93" s="15"/>
      <c r="AC93" s="12"/>
      <c r="AD93" s="15"/>
      <c r="AE93" s="12"/>
      <c r="AF93" s="15"/>
      <c r="AG93" s="12"/>
      <c r="AH93" s="15"/>
      <c r="AI93" s="12"/>
      <c r="AJ93" s="15"/>
      <c r="AK93" s="12"/>
      <c r="AL93" s="15"/>
      <c r="AM93" s="12"/>
      <c r="AN93" s="15">
        <v>2</v>
      </c>
      <c r="AO93" s="12">
        <v>5</v>
      </c>
      <c r="AP93" s="15">
        <v>2</v>
      </c>
      <c r="AQ93" s="12">
        <v>2</v>
      </c>
      <c r="AR93" s="15"/>
      <c r="AS93" s="12"/>
      <c r="AT93" s="15"/>
      <c r="AU93" s="12"/>
      <c r="AV93" s="15">
        <v>1</v>
      </c>
      <c r="AW93" s="12">
        <v>10</v>
      </c>
      <c r="AX93" s="15"/>
      <c r="AY93" s="12"/>
      <c r="AZ93" s="15">
        <v>1</v>
      </c>
      <c r="BA93" s="12">
        <v>4</v>
      </c>
      <c r="BB93" s="15">
        <v>4</v>
      </c>
      <c r="BC93" s="12">
        <v>6</v>
      </c>
      <c r="BD93" s="15"/>
      <c r="BE93" s="12"/>
      <c r="BF93" s="15"/>
      <c r="BG93" s="12"/>
      <c r="BH93" s="16"/>
    </row>
    <row r="94" spans="1:60" ht="18.75" x14ac:dyDescent="0.25">
      <c r="A94" s="18">
        <v>74</v>
      </c>
      <c r="B94" s="15">
        <f>(P94*$P$9)+(N94*$N$9)+(Z94*$Z$9)+(AB94*$AB$9)+(AD94*$AD$9)+(X94*$X$9)+(AH94*$AH$9)+(AP94*$AP$9)+(AL94*$AL$9)+(AR94*$AR$9)+(V94*V$9)+(AJ94*$AJ$9)+(R94*$R$9)+(T94*$T$9)+(AF94*$AF$9)+(AN94*$AN$9)</f>
        <v>250</v>
      </c>
      <c r="C94" s="12">
        <f>AX94+AZ94+BB94+BD94+BF94</f>
        <v>4</v>
      </c>
      <c r="D94" s="7">
        <v>20</v>
      </c>
      <c r="E94" s="8" t="s">
        <v>47</v>
      </c>
      <c r="F94" s="9">
        <v>12</v>
      </c>
      <c r="G94" s="10" t="s">
        <v>5</v>
      </c>
      <c r="H94" s="100"/>
      <c r="I94" s="101"/>
      <c r="J94" s="102"/>
      <c r="K94" s="100">
        <f>$F94-$D94</f>
        <v>-8</v>
      </c>
      <c r="L94" s="101">
        <v>2</v>
      </c>
      <c r="M94" s="102">
        <v>96</v>
      </c>
      <c r="N94" s="15"/>
      <c r="O94" s="12"/>
      <c r="P94" s="15"/>
      <c r="Q94" s="12"/>
      <c r="R94" s="15">
        <v>4</v>
      </c>
      <c r="S94" s="12">
        <v>5</v>
      </c>
      <c r="T94" s="15"/>
      <c r="U94" s="12"/>
      <c r="V94" s="15">
        <v>10</v>
      </c>
      <c r="W94" s="12">
        <v>2</v>
      </c>
      <c r="X94" s="15"/>
      <c r="Y94" s="12"/>
      <c r="Z94" s="15">
        <v>25</v>
      </c>
      <c r="AA94" s="12">
        <v>5</v>
      </c>
      <c r="AB94" s="15"/>
      <c r="AC94" s="12"/>
      <c r="AD94" s="15"/>
      <c r="AE94" s="12"/>
      <c r="AF94" s="15">
        <v>2</v>
      </c>
      <c r="AG94" s="12">
        <v>3</v>
      </c>
      <c r="AH94" s="15"/>
      <c r="AI94" s="12"/>
      <c r="AJ94" s="15"/>
      <c r="AK94" s="12"/>
      <c r="AL94" s="15"/>
      <c r="AM94" s="12"/>
      <c r="AN94" s="24">
        <f>1+1</f>
        <v>2</v>
      </c>
      <c r="AO94" s="12">
        <v>1</v>
      </c>
      <c r="AP94" s="15"/>
      <c r="AQ94" s="12"/>
      <c r="AR94" s="15"/>
      <c r="AS94" s="12"/>
      <c r="AT94" s="15">
        <v>1</v>
      </c>
      <c r="AU94" s="12">
        <v>10</v>
      </c>
      <c r="AV94" s="15">
        <v>1</v>
      </c>
      <c r="AW94" s="12">
        <v>8</v>
      </c>
      <c r="AX94" s="15"/>
      <c r="AY94" s="12"/>
      <c r="AZ94" s="15">
        <v>1</v>
      </c>
      <c r="BA94" s="12">
        <v>5</v>
      </c>
      <c r="BB94" s="15">
        <v>3</v>
      </c>
      <c r="BC94" s="12">
        <v>5</v>
      </c>
      <c r="BD94" s="15"/>
      <c r="BE94" s="12"/>
      <c r="BF94" s="15"/>
      <c r="BG94" s="12"/>
      <c r="BH94" s="16" t="s">
        <v>101</v>
      </c>
    </row>
    <row r="95" spans="1:60" ht="18.75" x14ac:dyDescent="0.25">
      <c r="A95" s="18">
        <v>75</v>
      </c>
      <c r="B95" s="15">
        <f>(P95*$P$9)+(N95*$N$9)+(Z95*$Z$9)+(AB95*$AB$9)+(AD95*$AD$9)+(X95*$X$9)+(AH95*$AH$9)+(AP95*$AP$9)+(AL95*$AL$9)+(AR95*$AR$9)+(V95*V$9)+(AJ95*$AJ$9)+(R95*$R$9)+(T95*$T$9)+(AF95*$AF$9)+(AN95*$AN$9)</f>
        <v>250</v>
      </c>
      <c r="C95" s="12">
        <f>AX95+AZ95+BB95+BD95+BF95</f>
        <v>4</v>
      </c>
      <c r="D95" s="7">
        <v>20</v>
      </c>
      <c r="E95" s="8" t="s">
        <v>47</v>
      </c>
      <c r="F95" s="9">
        <v>13</v>
      </c>
      <c r="G95" s="10" t="s">
        <v>5</v>
      </c>
      <c r="H95" s="100"/>
      <c r="I95" s="101"/>
      <c r="J95" s="102"/>
      <c r="K95" s="100">
        <f>$F95-$D95</f>
        <v>-7</v>
      </c>
      <c r="L95" s="101">
        <v>2</v>
      </c>
      <c r="M95" s="102">
        <v>85</v>
      </c>
      <c r="N95" s="15"/>
      <c r="O95" s="12"/>
      <c r="P95" s="15"/>
      <c r="Q95" s="12"/>
      <c r="R95" s="15"/>
      <c r="S95" s="12"/>
      <c r="T95" s="15"/>
      <c r="U95" s="12"/>
      <c r="V95" s="15"/>
      <c r="W95" s="12"/>
      <c r="X95" s="15"/>
      <c r="Y95" s="12"/>
      <c r="Z95" s="15">
        <v>32</v>
      </c>
      <c r="AA95" s="12">
        <v>5</v>
      </c>
      <c r="AB95" s="15"/>
      <c r="AC95" s="12"/>
      <c r="AD95" s="15"/>
      <c r="AE95" s="12"/>
      <c r="AF95" s="15">
        <v>2</v>
      </c>
      <c r="AG95" s="12">
        <v>3</v>
      </c>
      <c r="AH95" s="15"/>
      <c r="AI95" s="12"/>
      <c r="AJ95" s="15"/>
      <c r="AK95" s="12"/>
      <c r="AL95" s="15"/>
      <c r="AM95" s="12"/>
      <c r="AN95" s="24">
        <f>1+1</f>
        <v>2</v>
      </c>
      <c r="AO95" s="12">
        <v>1</v>
      </c>
      <c r="AP95" s="15">
        <v>1</v>
      </c>
      <c r="AQ95" s="12">
        <v>1</v>
      </c>
      <c r="AR95" s="15"/>
      <c r="AS95" s="12"/>
      <c r="AT95" s="15">
        <v>1</v>
      </c>
      <c r="AU95" s="12">
        <v>7</v>
      </c>
      <c r="AV95" s="15">
        <v>1</v>
      </c>
      <c r="AW95" s="12">
        <v>5</v>
      </c>
      <c r="AX95" s="15"/>
      <c r="AY95" s="12"/>
      <c r="AZ95" s="15">
        <v>1</v>
      </c>
      <c r="BA95" s="12">
        <v>4</v>
      </c>
      <c r="BB95" s="15">
        <v>2</v>
      </c>
      <c r="BC95" s="12">
        <v>4</v>
      </c>
      <c r="BD95" s="15">
        <v>1</v>
      </c>
      <c r="BE95" s="12">
        <v>1</v>
      </c>
      <c r="BF95" s="15"/>
      <c r="BG95" s="12"/>
      <c r="BH95" s="16"/>
    </row>
    <row r="96" spans="1:60" ht="18.75" x14ac:dyDescent="0.25">
      <c r="A96" s="18">
        <v>76</v>
      </c>
      <c r="B96" s="15">
        <f>(P96*$P$9)+(N96*$N$9)+(Z96*$Z$9)+(AB96*$AB$9)+(AD96*$AD$9)+(X96*$X$9)+(AH96*$AH$9)+(AP96*$AP$9)+(AL96*$AL$9)+(AR96*$AR$9)+(V96*V$9)+(AJ96*$AJ$9)+(R96*$R$9)+(T96*$T$9)+(AF96*$AF$9)+(AN96*$AN$9)</f>
        <v>275</v>
      </c>
      <c r="C96" s="12">
        <f>AX96+AZ96+BB96+BD96+BF96</f>
        <v>5</v>
      </c>
      <c r="D96" s="7">
        <v>2</v>
      </c>
      <c r="E96" s="8" t="s">
        <v>59</v>
      </c>
      <c r="F96" s="9">
        <v>1</v>
      </c>
      <c r="G96" s="10" t="s">
        <v>5</v>
      </c>
      <c r="H96" s="100"/>
      <c r="I96" s="101"/>
      <c r="J96" s="102"/>
      <c r="K96" s="100">
        <f>$F96-$D96</f>
        <v>-1</v>
      </c>
      <c r="L96" s="101">
        <v>2</v>
      </c>
      <c r="M96" s="102">
        <v>60</v>
      </c>
      <c r="N96" s="15"/>
      <c r="O96" s="12"/>
      <c r="P96" s="24">
        <v>1</v>
      </c>
      <c r="Q96" s="25">
        <v>5</v>
      </c>
      <c r="R96" s="15"/>
      <c r="S96" s="12"/>
      <c r="T96" s="15"/>
      <c r="U96" s="12"/>
      <c r="V96" s="15">
        <v>8</v>
      </c>
      <c r="W96" s="12">
        <v>5</v>
      </c>
      <c r="X96" s="15"/>
      <c r="Y96" s="12"/>
      <c r="Z96" s="24">
        <f>32+1</f>
        <v>33</v>
      </c>
      <c r="AA96" s="12">
        <v>6</v>
      </c>
      <c r="AB96" s="15"/>
      <c r="AC96" s="12"/>
      <c r="AD96" s="15"/>
      <c r="AE96" s="12"/>
      <c r="AF96" s="15"/>
      <c r="AG96" s="12"/>
      <c r="AH96" s="15"/>
      <c r="AI96" s="12"/>
      <c r="AJ96" s="15"/>
      <c r="AK96" s="12"/>
      <c r="AL96" s="15"/>
      <c r="AM96" s="12"/>
      <c r="AN96" s="24">
        <f>2+1</f>
        <v>3</v>
      </c>
      <c r="AO96" s="12">
        <v>4</v>
      </c>
      <c r="AP96" s="15">
        <v>3</v>
      </c>
      <c r="AQ96" s="12">
        <v>2</v>
      </c>
      <c r="AR96" s="15"/>
      <c r="AS96" s="12"/>
      <c r="AT96" s="15">
        <v>1</v>
      </c>
      <c r="AU96" s="12">
        <v>15</v>
      </c>
      <c r="AV96" s="15">
        <v>1</v>
      </c>
      <c r="AW96" s="12">
        <v>14</v>
      </c>
      <c r="AX96" s="15"/>
      <c r="AY96" s="12"/>
      <c r="AZ96" s="15">
        <v>2</v>
      </c>
      <c r="BA96" s="12">
        <v>5</v>
      </c>
      <c r="BB96" s="15">
        <v>1</v>
      </c>
      <c r="BC96" s="12">
        <v>5</v>
      </c>
      <c r="BD96" s="15"/>
      <c r="BE96" s="12"/>
      <c r="BF96" s="15">
        <v>2</v>
      </c>
      <c r="BG96" s="12">
        <v>5</v>
      </c>
      <c r="BH96" s="16" t="s">
        <v>101</v>
      </c>
    </row>
    <row r="97" spans="1:60" ht="18.75" x14ac:dyDescent="0.25">
      <c r="A97" s="18">
        <v>78</v>
      </c>
      <c r="B97" s="15">
        <f>(P97*$P$9)+(N97*$N$9)+(Z97*$Z$9)+(AB97*$AB$9)+(AD97*$AD$9)+(X97*$X$9)+(AH97*$AH$9)+(AP97*$AP$9)+(AL97*$AL$9)+(AR97*$AR$9)+(V97*V$9)+(AJ97*$AJ$9)+(R97*$R$9)+(T97*$T$9)+(AF97*$AF$9)+(AN97*$AN$9)</f>
        <v>250</v>
      </c>
      <c r="C97" s="12">
        <f>AX97+AZ97+BB97+BD97+BF97</f>
        <v>4</v>
      </c>
      <c r="D97" s="7">
        <v>20</v>
      </c>
      <c r="E97" s="8" t="s">
        <v>47</v>
      </c>
      <c r="F97" s="9">
        <v>5</v>
      </c>
      <c r="G97" s="10" t="s">
        <v>5</v>
      </c>
      <c r="H97" s="100"/>
      <c r="I97" s="101"/>
      <c r="J97" s="102"/>
      <c r="K97" s="100">
        <f>$F97-$D97</f>
        <v>-15</v>
      </c>
      <c r="L97" s="101">
        <v>2</v>
      </c>
      <c r="M97" s="102">
        <v>71</v>
      </c>
      <c r="N97" s="15"/>
      <c r="O97" s="12"/>
      <c r="P97" s="15"/>
      <c r="Q97" s="12"/>
      <c r="R97" s="15"/>
      <c r="S97" s="12"/>
      <c r="T97" s="15"/>
      <c r="U97" s="12"/>
      <c r="V97" s="15"/>
      <c r="W97" s="12"/>
      <c r="X97" s="24">
        <v>6</v>
      </c>
      <c r="Y97" s="25">
        <v>6</v>
      </c>
      <c r="Z97" s="15"/>
      <c r="AA97" s="12"/>
      <c r="AB97" s="15"/>
      <c r="AC97" s="12"/>
      <c r="AD97" s="15">
        <v>11</v>
      </c>
      <c r="AE97" s="12">
        <v>3</v>
      </c>
      <c r="AF97" s="15"/>
      <c r="AG97" s="12"/>
      <c r="AH97" s="15"/>
      <c r="AI97" s="12"/>
      <c r="AJ97" s="15"/>
      <c r="AK97" s="12"/>
      <c r="AL97" s="15"/>
      <c r="AM97" s="12"/>
      <c r="AN97" s="15"/>
      <c r="AO97" s="12"/>
      <c r="AP97" s="15"/>
      <c r="AQ97" s="12"/>
      <c r="AR97" s="15"/>
      <c r="AS97" s="12"/>
      <c r="AT97" s="15">
        <v>1</v>
      </c>
      <c r="AU97" s="12">
        <v>17</v>
      </c>
      <c r="AV97" s="15"/>
      <c r="AW97" s="12"/>
      <c r="AX97" s="15"/>
      <c r="AY97" s="12"/>
      <c r="AZ97" s="15">
        <v>2</v>
      </c>
      <c r="BA97" s="12">
        <v>5</v>
      </c>
      <c r="BB97" s="15">
        <v>2</v>
      </c>
      <c r="BC97" s="12">
        <v>6</v>
      </c>
      <c r="BD97" s="15"/>
      <c r="BE97" s="12"/>
      <c r="BF97" s="15"/>
      <c r="BG97" s="12"/>
      <c r="BH97" s="16"/>
    </row>
    <row r="98" spans="1:60" ht="18.75" x14ac:dyDescent="0.25">
      <c r="A98" s="18">
        <v>79</v>
      </c>
      <c r="B98" s="15">
        <f>(P98*$P$9)+(N98*$N$9)+(Z98*$Z$9)+(AB98*$AB$9)+(AD98*$AD$9)+(X98*$X$9)+(AH98*$AH$9)+(AP98*$AP$9)+(AL98*$AL$9)+(AR98*$AR$9)+(V98*V$9)+(AJ98*$AJ$9)+(R98*$R$9)+(T98*$T$9)+(AF98*$AF$9)+(AN98*$AN$9)</f>
        <v>250</v>
      </c>
      <c r="C98" s="12">
        <f>AX98+AZ98+BB98+BD98+BF98</f>
        <v>5</v>
      </c>
      <c r="D98" s="7">
        <v>4</v>
      </c>
      <c r="E98" s="8" t="s">
        <v>41</v>
      </c>
      <c r="F98" s="9">
        <v>4</v>
      </c>
      <c r="G98" s="10" t="s">
        <v>5</v>
      </c>
      <c r="H98" s="100"/>
      <c r="I98" s="101"/>
      <c r="J98" s="102"/>
      <c r="K98" s="100">
        <f>$F98-$D98</f>
        <v>0</v>
      </c>
      <c r="L98" s="101">
        <v>2</v>
      </c>
      <c r="M98" s="102">
        <v>72</v>
      </c>
      <c r="N98" s="15"/>
      <c r="O98" s="12"/>
      <c r="P98" s="15"/>
      <c r="Q98" s="12"/>
      <c r="R98" s="15"/>
      <c r="S98" s="12"/>
      <c r="T98" s="15"/>
      <c r="U98" s="12"/>
      <c r="V98" s="15">
        <v>7</v>
      </c>
      <c r="W98" s="12">
        <v>5</v>
      </c>
      <c r="X98" s="15"/>
      <c r="Y98" s="12"/>
      <c r="Z98" s="15">
        <v>24</v>
      </c>
      <c r="AA98" s="12">
        <v>5</v>
      </c>
      <c r="AB98" s="15"/>
      <c r="AC98" s="12"/>
      <c r="AD98" s="15"/>
      <c r="AE98" s="12"/>
      <c r="AF98" s="15">
        <v>2</v>
      </c>
      <c r="AG98" s="12">
        <v>3</v>
      </c>
      <c r="AH98" s="15"/>
      <c r="AI98" s="12"/>
      <c r="AJ98" s="15"/>
      <c r="AK98" s="12"/>
      <c r="AL98" s="15"/>
      <c r="AM98" s="12"/>
      <c r="AN98" s="24">
        <f>2+1</f>
        <v>3</v>
      </c>
      <c r="AO98" s="12">
        <v>4</v>
      </c>
      <c r="AP98" s="15"/>
      <c r="AQ98" s="12"/>
      <c r="AR98" s="15"/>
      <c r="AS98" s="12"/>
      <c r="AT98" s="15">
        <v>1</v>
      </c>
      <c r="AU98" s="12">
        <v>10</v>
      </c>
      <c r="AV98" s="15">
        <v>1</v>
      </c>
      <c r="AW98" s="12">
        <v>10</v>
      </c>
      <c r="AX98" s="15"/>
      <c r="AY98" s="12"/>
      <c r="AZ98" s="15">
        <v>1</v>
      </c>
      <c r="BA98" s="12">
        <v>5</v>
      </c>
      <c r="BB98" s="15">
        <v>4</v>
      </c>
      <c r="BC98" s="12">
        <v>6</v>
      </c>
      <c r="BD98" s="15"/>
      <c r="BE98" s="12"/>
      <c r="BF98" s="15"/>
      <c r="BG98" s="12"/>
      <c r="BH98" s="16"/>
    </row>
    <row r="99" spans="1:60" ht="18.75" x14ac:dyDescent="0.25">
      <c r="A99" s="18">
        <v>85</v>
      </c>
      <c r="B99" s="15">
        <f>(P99*$P$9)+(N99*$N$9)+(Z99*$Z$9)+(AB99*$AB$9)+(AD99*$AD$9)+(X99*$X$9)+(AH99*$AH$9)+(AP99*$AP$9)+(AL99*$AL$9)+(AR99*$AR$9)+(V99*V$9)+(AJ99*$AJ$9)+(R99*$R$9)+(T99*$T$9)+(AF99*$AF$9)+(AN99*$AN$9)</f>
        <v>245</v>
      </c>
      <c r="C99" s="12">
        <f>AX99+AZ99+BB99+BD99+BF99</f>
        <v>4</v>
      </c>
      <c r="D99" s="7">
        <v>20</v>
      </c>
      <c r="E99" s="8" t="s">
        <v>47</v>
      </c>
      <c r="F99" s="9">
        <v>14</v>
      </c>
      <c r="G99" s="10" t="s">
        <v>5</v>
      </c>
      <c r="H99" s="100"/>
      <c r="I99" s="101"/>
      <c r="J99" s="102"/>
      <c r="K99" s="100">
        <f>$F99-$D99</f>
        <v>-6</v>
      </c>
      <c r="L99" s="101">
        <v>2</v>
      </c>
      <c r="M99" s="102">
        <v>58</v>
      </c>
      <c r="N99" s="15"/>
      <c r="O99" s="12"/>
      <c r="P99" s="15"/>
      <c r="Q99" s="12"/>
      <c r="R99" s="15"/>
      <c r="S99" s="12"/>
      <c r="T99" s="15"/>
      <c r="U99" s="12"/>
      <c r="V99" s="15"/>
      <c r="W99" s="12"/>
      <c r="X99" s="24">
        <v>1</v>
      </c>
      <c r="Y99" s="25">
        <v>6</v>
      </c>
      <c r="Z99" s="15"/>
      <c r="AA99" s="12"/>
      <c r="AB99" s="15"/>
      <c r="AC99" s="12"/>
      <c r="AD99" s="24">
        <f>11+1</f>
        <v>12</v>
      </c>
      <c r="AE99" s="12">
        <v>3</v>
      </c>
      <c r="AF99" s="15"/>
      <c r="AG99" s="12"/>
      <c r="AH99" s="15"/>
      <c r="AI99" s="12"/>
      <c r="AJ99" s="15"/>
      <c r="AK99" s="12"/>
      <c r="AL99" s="15"/>
      <c r="AM99" s="12"/>
      <c r="AN99" s="15"/>
      <c r="AO99" s="12"/>
      <c r="AP99" s="15"/>
      <c r="AQ99" s="12"/>
      <c r="AR99" s="15"/>
      <c r="AS99" s="12"/>
      <c r="AT99" s="15">
        <v>1</v>
      </c>
      <c r="AU99" s="12">
        <v>6</v>
      </c>
      <c r="AV99" s="15"/>
      <c r="AW99" s="12"/>
      <c r="AX99" s="15"/>
      <c r="AY99" s="12"/>
      <c r="AZ99" s="15">
        <v>1</v>
      </c>
      <c r="BA99" s="12">
        <v>3</v>
      </c>
      <c r="BB99" s="15">
        <v>3</v>
      </c>
      <c r="BC99" s="12">
        <v>6</v>
      </c>
      <c r="BD99" s="15"/>
      <c r="BE99" s="12"/>
      <c r="BF99" s="15"/>
      <c r="BG99" s="12"/>
      <c r="BH99" s="16"/>
    </row>
    <row r="100" spans="1:60" ht="18.75" x14ac:dyDescent="0.25">
      <c r="A100" s="18">
        <v>96</v>
      </c>
      <c r="B100" s="15">
        <f>(P100*$P$9)+(N100*$N$9)+(Z100*$Z$9)+(AB100*$AB$9)+(AD100*$AD$9)+(X100*$X$9)+(AH100*$AH$9)+(AP100*$AP$9)+(AL100*$AL$9)+(AR100*$AR$9)+(V100*V$9)+(AJ100*$AJ$9)+(R100*$R$9)+(T100*$T$9)+(AF100*$AF$9)+(AN100*$AN$9)</f>
        <v>250</v>
      </c>
      <c r="C100" s="12">
        <f>AX100+AZ100+BB100+BD100+BF100</f>
        <v>4</v>
      </c>
      <c r="D100" s="7">
        <v>5</v>
      </c>
      <c r="E100" s="8" t="s">
        <v>50</v>
      </c>
      <c r="F100" s="9">
        <v>6</v>
      </c>
      <c r="G100" s="10" t="s">
        <v>5</v>
      </c>
      <c r="H100" s="100"/>
      <c r="I100" s="101"/>
      <c r="J100" s="102"/>
      <c r="K100" s="100">
        <f>$F100-$D100</f>
        <v>1</v>
      </c>
      <c r="L100" s="101">
        <v>2</v>
      </c>
      <c r="M100" s="102">
        <v>68</v>
      </c>
      <c r="N100" s="15"/>
      <c r="O100" s="12"/>
      <c r="P100" s="24">
        <v>2</v>
      </c>
      <c r="Q100" s="25">
        <v>5</v>
      </c>
      <c r="R100" s="15">
        <v>8</v>
      </c>
      <c r="S100" s="12">
        <v>6</v>
      </c>
      <c r="T100" s="15"/>
      <c r="U100" s="12"/>
      <c r="V100" s="15">
        <v>5</v>
      </c>
      <c r="W100" s="12">
        <v>5</v>
      </c>
      <c r="X100" s="15"/>
      <c r="Y100" s="12"/>
      <c r="Z100" s="24">
        <f>9+7</f>
        <v>16</v>
      </c>
      <c r="AA100" s="12">
        <v>5</v>
      </c>
      <c r="AB100" s="15"/>
      <c r="AC100" s="12"/>
      <c r="AD100" s="15"/>
      <c r="AE100" s="12"/>
      <c r="AF100" s="15">
        <v>2</v>
      </c>
      <c r="AG100" s="12">
        <v>3</v>
      </c>
      <c r="AH100" s="15"/>
      <c r="AI100" s="12"/>
      <c r="AJ100" s="15"/>
      <c r="AK100" s="12"/>
      <c r="AL100" s="15"/>
      <c r="AM100" s="12"/>
      <c r="AN100" s="15">
        <v>2</v>
      </c>
      <c r="AO100" s="12">
        <v>4</v>
      </c>
      <c r="AP100" s="15">
        <v>2</v>
      </c>
      <c r="AQ100" s="12">
        <v>2</v>
      </c>
      <c r="AR100" s="15"/>
      <c r="AS100" s="12"/>
      <c r="AT100" s="15">
        <v>1</v>
      </c>
      <c r="AU100" s="12">
        <v>14</v>
      </c>
      <c r="AV100" s="15">
        <v>1</v>
      </c>
      <c r="AW100" s="12">
        <v>11</v>
      </c>
      <c r="AX100" s="15"/>
      <c r="AY100" s="12"/>
      <c r="AZ100" s="15">
        <v>1</v>
      </c>
      <c r="BA100" s="12">
        <v>5</v>
      </c>
      <c r="BB100" s="15">
        <v>2</v>
      </c>
      <c r="BC100" s="12">
        <v>6</v>
      </c>
      <c r="BD100" s="15">
        <v>1</v>
      </c>
      <c r="BE100" s="12">
        <v>2</v>
      </c>
      <c r="BF100" s="15"/>
      <c r="BG100" s="12"/>
      <c r="BH100" s="16"/>
    </row>
    <row r="101" spans="1:60" ht="18.75" x14ac:dyDescent="0.25">
      <c r="A101" s="18">
        <v>14</v>
      </c>
      <c r="B101" s="15">
        <f>(P101*$P$9)+(N101*$N$9)+(Z101*$Z$9)+(AB101*$AB$9)+(AD101*$AD$9)+(X101*$X$9)+(AH101*$AH$9)+(AP101*$AP$9)+(AL101*$AL$9)+(AR101*$AR$9)+(V101*V$9)+(AJ101*$AJ$9)+(R101*$R$9)+(T101*$T$9)+(AF101*$AF$9)+(AN101*$AN$9)</f>
        <v>250</v>
      </c>
      <c r="C101" s="12">
        <f>AX101+AZ101+BB101+BD101+BF101</f>
        <v>4</v>
      </c>
      <c r="D101" s="7">
        <v>4</v>
      </c>
      <c r="E101" s="8" t="s">
        <v>41</v>
      </c>
      <c r="F101" s="9">
        <v>7</v>
      </c>
      <c r="G101" s="10" t="s">
        <v>5</v>
      </c>
      <c r="H101" s="100"/>
      <c r="I101" s="101"/>
      <c r="J101" s="102"/>
      <c r="K101" s="100">
        <f>$F101-$D101</f>
        <v>3</v>
      </c>
      <c r="L101" s="101">
        <v>1</v>
      </c>
      <c r="M101" s="102">
        <v>68</v>
      </c>
      <c r="N101" s="15"/>
      <c r="O101" s="12"/>
      <c r="P101" s="24">
        <f>5+2</f>
        <v>7</v>
      </c>
      <c r="Q101" s="12">
        <v>6</v>
      </c>
      <c r="R101" s="15">
        <v>8</v>
      </c>
      <c r="S101" s="12">
        <v>6</v>
      </c>
      <c r="T101" s="15"/>
      <c r="U101" s="12"/>
      <c r="V101" s="15">
        <v>9</v>
      </c>
      <c r="W101" s="12">
        <v>5</v>
      </c>
      <c r="X101" s="15"/>
      <c r="Y101" s="12"/>
      <c r="Z101" s="24">
        <f>12+7</f>
        <v>19</v>
      </c>
      <c r="AA101" s="12">
        <v>5</v>
      </c>
      <c r="AB101" s="15"/>
      <c r="AC101" s="12"/>
      <c r="AD101" s="15"/>
      <c r="AE101" s="12"/>
      <c r="AF101" s="15">
        <v>1</v>
      </c>
      <c r="AG101" s="12">
        <v>3</v>
      </c>
      <c r="AH101" s="15"/>
      <c r="AI101" s="12"/>
      <c r="AJ101" s="15"/>
      <c r="AK101" s="12"/>
      <c r="AL101" s="15"/>
      <c r="AM101" s="12"/>
      <c r="AN101" s="15">
        <v>2</v>
      </c>
      <c r="AO101" s="12">
        <v>4</v>
      </c>
      <c r="AP101" s="15">
        <v>2</v>
      </c>
      <c r="AQ101" s="12">
        <v>2</v>
      </c>
      <c r="AR101" s="15"/>
      <c r="AS101" s="12"/>
      <c r="AT101" s="15">
        <v>1</v>
      </c>
      <c r="AU101" s="12">
        <v>18</v>
      </c>
      <c r="AV101" s="15"/>
      <c r="AW101" s="12"/>
      <c r="AX101" s="15"/>
      <c r="AY101" s="12"/>
      <c r="AZ101" s="15">
        <v>1</v>
      </c>
      <c r="BA101" s="12">
        <v>5</v>
      </c>
      <c r="BB101" s="15">
        <v>3</v>
      </c>
      <c r="BC101" s="12">
        <v>6</v>
      </c>
      <c r="BD101" s="15"/>
      <c r="BE101" s="12"/>
      <c r="BF101" s="15"/>
      <c r="BG101" s="12"/>
      <c r="BH101" s="16"/>
    </row>
    <row r="102" spans="1:60" ht="18.75" x14ac:dyDescent="0.25">
      <c r="A102" s="18">
        <v>25</v>
      </c>
      <c r="B102" s="15">
        <f>(P102*$P$9)+(N102*$N$9)+(Z102*$Z$9)+(AB102*$AB$9)+(AD102*$AD$9)+(X102*$X$9)+(AH102*$AH$9)+(AP102*$AP$9)+(AL102*$AL$9)+(AR102*$AR$9)+(V102*V$9)+(AJ102*$AJ$9)+(R102*$R$9)+(T102*$T$9)+(AF102*$AF$9)+(AN102*$AN$9)</f>
        <v>245</v>
      </c>
      <c r="C102" s="12">
        <f>AX102+AZ102+BB102+BD102+BF102</f>
        <v>3</v>
      </c>
      <c r="D102" s="7">
        <v>10</v>
      </c>
      <c r="E102" s="8" t="s">
        <v>49</v>
      </c>
      <c r="F102" s="9">
        <v>9</v>
      </c>
      <c r="G102" s="10" t="s">
        <v>5</v>
      </c>
      <c r="H102" s="100"/>
      <c r="I102" s="101"/>
      <c r="J102" s="102"/>
      <c r="K102" s="100">
        <f>$F102-$D102</f>
        <v>-1</v>
      </c>
      <c r="L102" s="101">
        <v>1</v>
      </c>
      <c r="M102" s="102">
        <v>50</v>
      </c>
      <c r="N102" s="15"/>
      <c r="O102" s="12"/>
      <c r="P102" s="15"/>
      <c r="Q102" s="12"/>
      <c r="R102" s="15"/>
      <c r="S102" s="12"/>
      <c r="T102" s="15"/>
      <c r="U102" s="12"/>
      <c r="V102" s="15"/>
      <c r="W102" s="12"/>
      <c r="X102" s="24">
        <v>5</v>
      </c>
      <c r="Y102" s="25">
        <v>6</v>
      </c>
      <c r="Z102" s="15"/>
      <c r="AA102" s="12"/>
      <c r="AB102" s="15"/>
      <c r="AC102" s="12"/>
      <c r="AD102" s="15">
        <v>11</v>
      </c>
      <c r="AE102" s="12">
        <v>3</v>
      </c>
      <c r="AF102" s="15"/>
      <c r="AG102" s="12"/>
      <c r="AH102" s="15"/>
      <c r="AI102" s="12"/>
      <c r="AJ102" s="15"/>
      <c r="AK102" s="12"/>
      <c r="AL102" s="15"/>
      <c r="AM102" s="12"/>
      <c r="AN102" s="15"/>
      <c r="AO102" s="12"/>
      <c r="AP102" s="15"/>
      <c r="AQ102" s="12"/>
      <c r="AR102" s="15"/>
      <c r="AS102" s="12"/>
      <c r="AT102" s="15"/>
      <c r="AU102" s="12"/>
      <c r="AV102" s="15"/>
      <c r="AW102" s="12"/>
      <c r="AX102" s="15"/>
      <c r="AY102" s="12"/>
      <c r="AZ102" s="15">
        <v>2</v>
      </c>
      <c r="BA102" s="12">
        <v>5</v>
      </c>
      <c r="BB102" s="15">
        <v>1</v>
      </c>
      <c r="BC102" s="12">
        <v>5</v>
      </c>
      <c r="BD102" s="15"/>
      <c r="BE102" s="12"/>
      <c r="BF102" s="15"/>
      <c r="BG102" s="12"/>
      <c r="BH102" s="16"/>
    </row>
    <row r="103" spans="1:60" ht="18.75" x14ac:dyDescent="0.25">
      <c r="A103" s="18">
        <v>28</v>
      </c>
      <c r="B103" s="15">
        <f>(P103*$P$9)+(N103*$N$9)+(Z103*$Z$9)+(AB103*$AB$9)+(AD103*$AD$9)+(X103*$X$9)+(AH103*$AH$9)+(AP103*$AP$9)+(AL103*$AL$9)+(AR103*$AR$9)+(V103*V$9)+(AJ103*$AJ$9)+(R103*$R$9)+(T103*$T$9)+(AF103*$AF$9)+(AN103*$AN$9)</f>
        <v>255</v>
      </c>
      <c r="C103" s="12">
        <f>AX103+AZ103+BB103+BD103+BF103</f>
        <v>5</v>
      </c>
      <c r="D103" s="7">
        <v>5</v>
      </c>
      <c r="E103" s="8" t="s">
        <v>50</v>
      </c>
      <c r="F103" s="9">
        <v>3</v>
      </c>
      <c r="G103" s="10" t="s">
        <v>5</v>
      </c>
      <c r="H103" s="100"/>
      <c r="I103" s="101"/>
      <c r="J103" s="102"/>
      <c r="K103" s="100">
        <f>$F103-$D103</f>
        <v>-2</v>
      </c>
      <c r="L103" s="101">
        <v>1</v>
      </c>
      <c r="M103" s="102">
        <v>63</v>
      </c>
      <c r="N103" s="15"/>
      <c r="O103" s="12"/>
      <c r="P103" s="15"/>
      <c r="Q103" s="12"/>
      <c r="R103" s="15"/>
      <c r="S103" s="12"/>
      <c r="T103" s="15"/>
      <c r="U103" s="12"/>
      <c r="V103" s="15"/>
      <c r="W103" s="12"/>
      <c r="X103" s="24">
        <f>23+6</f>
        <v>29</v>
      </c>
      <c r="Y103" s="12">
        <v>6</v>
      </c>
      <c r="Z103" s="15"/>
      <c r="AA103" s="12"/>
      <c r="AB103" s="15"/>
      <c r="AC103" s="12"/>
      <c r="AD103" s="15"/>
      <c r="AE103" s="12"/>
      <c r="AF103" s="15"/>
      <c r="AG103" s="12"/>
      <c r="AH103" s="15"/>
      <c r="AI103" s="12"/>
      <c r="AJ103" s="15">
        <v>25</v>
      </c>
      <c r="AK103" s="12">
        <v>5</v>
      </c>
      <c r="AL103" s="15"/>
      <c r="AM103" s="12"/>
      <c r="AN103" s="15"/>
      <c r="AO103" s="12"/>
      <c r="AP103" s="15"/>
      <c r="AQ103" s="12"/>
      <c r="AR103" s="15">
        <v>2</v>
      </c>
      <c r="AS103" s="12">
        <v>1</v>
      </c>
      <c r="AT103" s="15"/>
      <c r="AU103" s="12"/>
      <c r="AV103" s="15">
        <v>1</v>
      </c>
      <c r="AW103" s="12">
        <v>10</v>
      </c>
      <c r="AX103" s="15"/>
      <c r="AY103" s="12"/>
      <c r="AZ103" s="15">
        <v>4</v>
      </c>
      <c r="BA103" s="12">
        <v>4</v>
      </c>
      <c r="BB103" s="15">
        <v>1</v>
      </c>
      <c r="BC103" s="12">
        <v>6</v>
      </c>
      <c r="BD103" s="15"/>
      <c r="BE103" s="12"/>
      <c r="BF103" s="15"/>
      <c r="BG103" s="12"/>
      <c r="BH103" s="16"/>
    </row>
    <row r="104" spans="1:60" ht="18.75" x14ac:dyDescent="0.25">
      <c r="A104" s="18">
        <v>35</v>
      </c>
      <c r="B104" s="15">
        <f>(P104*$P$9)+(N104*$N$9)+(Z104*$Z$9)+(AB104*$AB$9)+(AD104*$AD$9)+(X104*$X$9)+(AH104*$AH$9)+(AP104*$AP$9)+(AL104*$AL$9)+(AR104*$AR$9)+(V104*V$9)+(AJ104*$AJ$9)+(R104*$R$9)+(T104*$T$9)+(AF104*$AF$9)+(AN104*$AN$9)</f>
        <v>225</v>
      </c>
      <c r="C104" s="12">
        <f>AX104+AZ104+BB104+BD104+BF104</f>
        <v>3</v>
      </c>
      <c r="D104" s="7">
        <v>22</v>
      </c>
      <c r="E104" s="8" t="s">
        <v>27</v>
      </c>
      <c r="F104" s="9">
        <v>19</v>
      </c>
      <c r="G104" s="10" t="s">
        <v>5</v>
      </c>
      <c r="H104" s="100"/>
      <c r="I104" s="101"/>
      <c r="J104" s="102"/>
      <c r="K104" s="100">
        <f>$F104-$D104</f>
        <v>-3</v>
      </c>
      <c r="L104" s="101">
        <v>1</v>
      </c>
      <c r="M104" s="102">
        <v>62</v>
      </c>
      <c r="N104" s="15"/>
      <c r="O104" s="12"/>
      <c r="P104" s="15">
        <v>30</v>
      </c>
      <c r="Q104" s="12">
        <v>5</v>
      </c>
      <c r="R104" s="15"/>
      <c r="S104" s="12"/>
      <c r="T104" s="15"/>
      <c r="U104" s="12"/>
      <c r="V104" s="15"/>
      <c r="W104" s="12"/>
      <c r="X104" s="15"/>
      <c r="Y104" s="12"/>
      <c r="Z104" s="15"/>
      <c r="AA104" s="12"/>
      <c r="AB104" s="15"/>
      <c r="AC104" s="12"/>
      <c r="AD104" s="15">
        <v>1</v>
      </c>
      <c r="AE104" s="12">
        <v>3</v>
      </c>
      <c r="AF104" s="15"/>
      <c r="AG104" s="12"/>
      <c r="AH104" s="24">
        <f>30+5</f>
        <v>35</v>
      </c>
      <c r="AI104" s="12">
        <v>4</v>
      </c>
      <c r="AJ104" s="15"/>
      <c r="AK104" s="12"/>
      <c r="AL104" s="15"/>
      <c r="AM104" s="12"/>
      <c r="AN104" s="15"/>
      <c r="AO104" s="12"/>
      <c r="AP104" s="15"/>
      <c r="AQ104" s="12"/>
      <c r="AR104" s="15"/>
      <c r="AS104" s="12"/>
      <c r="AT104" s="15">
        <v>1</v>
      </c>
      <c r="AU104" s="12">
        <v>10</v>
      </c>
      <c r="AV104" s="15"/>
      <c r="AW104" s="12"/>
      <c r="AX104" s="15"/>
      <c r="AY104" s="12"/>
      <c r="AZ104" s="15"/>
      <c r="BA104" s="12"/>
      <c r="BB104" s="15">
        <v>3</v>
      </c>
      <c r="BC104" s="12">
        <v>5</v>
      </c>
      <c r="BD104" s="15"/>
      <c r="BE104" s="12"/>
      <c r="BF104" s="15"/>
      <c r="BG104" s="12"/>
      <c r="BH104" s="16"/>
    </row>
    <row r="105" spans="1:60" ht="18.75" x14ac:dyDescent="0.25">
      <c r="A105" s="18">
        <v>44</v>
      </c>
      <c r="B105" s="15">
        <f>(P105*$P$9)+(N105*$N$9)+(Z105*$Z$9)+(AB105*$AB$9)+(AD105*$AD$9)+(X105*$X$9)+(AH105*$AH$9)+(AP105*$AP$9)+(AL105*$AL$9)+(AR105*$AR$9)+(V105*V$9)+(AJ105*$AJ$9)+(R105*$R$9)+(T105*$T$9)+(AF105*$AF$9)+(AN105*$AN$9)</f>
        <v>225</v>
      </c>
      <c r="C105" s="12">
        <f>AX105+AZ105+BB105+BD105+BF105</f>
        <v>3</v>
      </c>
      <c r="D105" s="7">
        <v>21</v>
      </c>
      <c r="E105" s="8" t="s">
        <v>28</v>
      </c>
      <c r="F105" s="9">
        <v>23</v>
      </c>
      <c r="G105" s="10" t="s">
        <v>5</v>
      </c>
      <c r="H105" s="100"/>
      <c r="I105" s="101"/>
      <c r="J105" s="102"/>
      <c r="K105" s="100">
        <f>$F105-$D105</f>
        <v>2</v>
      </c>
      <c r="L105" s="101">
        <v>1</v>
      </c>
      <c r="M105" s="102">
        <v>86</v>
      </c>
      <c r="N105" s="15"/>
      <c r="O105" s="12"/>
      <c r="P105" s="15"/>
      <c r="Q105" s="12"/>
      <c r="R105" s="15"/>
      <c r="S105" s="12"/>
      <c r="T105" s="15"/>
      <c r="U105" s="12"/>
      <c r="V105" s="15"/>
      <c r="W105" s="12"/>
      <c r="X105" s="24">
        <v>5</v>
      </c>
      <c r="Y105" s="25">
        <v>6</v>
      </c>
      <c r="Z105" s="15"/>
      <c r="AA105" s="12"/>
      <c r="AB105" s="15"/>
      <c r="AC105" s="12"/>
      <c r="AD105" s="15">
        <v>10</v>
      </c>
      <c r="AE105" s="12">
        <v>3</v>
      </c>
      <c r="AF105" s="15"/>
      <c r="AG105" s="12"/>
      <c r="AH105" s="15"/>
      <c r="AI105" s="12"/>
      <c r="AJ105" s="15"/>
      <c r="AK105" s="12"/>
      <c r="AL105" s="15"/>
      <c r="AM105" s="12"/>
      <c r="AN105" s="15"/>
      <c r="AO105" s="12"/>
      <c r="AP105" s="15"/>
      <c r="AQ105" s="12"/>
      <c r="AR105" s="15"/>
      <c r="AS105" s="12"/>
      <c r="AT105" s="15">
        <v>1</v>
      </c>
      <c r="AU105" s="12">
        <v>7</v>
      </c>
      <c r="AV105" s="15"/>
      <c r="AW105" s="12"/>
      <c r="AX105" s="15"/>
      <c r="AY105" s="12"/>
      <c r="AZ105" s="15">
        <v>2</v>
      </c>
      <c r="BA105" s="12">
        <v>4</v>
      </c>
      <c r="BB105" s="15">
        <v>1</v>
      </c>
      <c r="BC105" s="12">
        <v>4</v>
      </c>
      <c r="BD105" s="15"/>
      <c r="BE105" s="12"/>
      <c r="BF105" s="15"/>
      <c r="BG105" s="12"/>
      <c r="BH105" s="16"/>
    </row>
    <row r="106" spans="1:60" ht="18.75" x14ac:dyDescent="0.25">
      <c r="A106" s="18">
        <v>48</v>
      </c>
      <c r="B106" s="15">
        <f>(P106*$P$9)+(N106*$N$9)+(Z106*$Z$9)+(AB106*$AB$9)+(AD106*$AD$9)+(X106*$X$9)+(AH106*$AH$9)+(AP106*$AP$9)+(AL106*$AL$9)+(AR106*$AR$9)+(V106*V$9)+(AJ106*$AJ$9)+(R106*$R$9)+(T106*$T$9)+(AF106*$AF$9)+(AN106*$AN$9)</f>
        <v>225</v>
      </c>
      <c r="C106" s="12">
        <f>AX106+AZ106+BB106+BD106+BF106</f>
        <v>2</v>
      </c>
      <c r="D106" s="7">
        <v>21</v>
      </c>
      <c r="E106" s="8" t="s">
        <v>28</v>
      </c>
      <c r="F106" s="9">
        <v>20</v>
      </c>
      <c r="G106" s="10" t="s">
        <v>5</v>
      </c>
      <c r="H106" s="100"/>
      <c r="I106" s="101"/>
      <c r="J106" s="102"/>
      <c r="K106" s="100">
        <f>$F106-$D106</f>
        <v>-1</v>
      </c>
      <c r="L106" s="101">
        <v>1</v>
      </c>
      <c r="M106" s="102">
        <v>67</v>
      </c>
      <c r="N106" s="15"/>
      <c r="O106" s="12"/>
      <c r="P106" s="15">
        <v>32</v>
      </c>
      <c r="Q106" s="12">
        <v>5</v>
      </c>
      <c r="R106" s="15"/>
      <c r="S106" s="12"/>
      <c r="T106" s="15"/>
      <c r="U106" s="12"/>
      <c r="V106" s="15"/>
      <c r="W106" s="12"/>
      <c r="X106" s="24">
        <v>1</v>
      </c>
      <c r="Y106" s="25">
        <v>6</v>
      </c>
      <c r="Z106" s="24">
        <f>2+5</f>
        <v>7</v>
      </c>
      <c r="AA106" s="12">
        <v>5</v>
      </c>
      <c r="AB106" s="15"/>
      <c r="AC106" s="12"/>
      <c r="AD106" s="15"/>
      <c r="AE106" s="12"/>
      <c r="AF106" s="15"/>
      <c r="AG106" s="12"/>
      <c r="AH106" s="15">
        <v>32</v>
      </c>
      <c r="AI106" s="12">
        <v>4</v>
      </c>
      <c r="AJ106" s="15"/>
      <c r="AK106" s="12"/>
      <c r="AL106" s="15"/>
      <c r="AM106" s="12"/>
      <c r="AN106" s="15"/>
      <c r="AO106" s="12"/>
      <c r="AP106" s="15"/>
      <c r="AQ106" s="12"/>
      <c r="AR106" s="15"/>
      <c r="AS106" s="12"/>
      <c r="AT106" s="15">
        <v>1</v>
      </c>
      <c r="AU106" s="12">
        <v>10</v>
      </c>
      <c r="AV106" s="15"/>
      <c r="AW106" s="12"/>
      <c r="AX106" s="15"/>
      <c r="AY106" s="12"/>
      <c r="AZ106" s="15"/>
      <c r="BA106" s="12"/>
      <c r="BB106" s="15">
        <v>2</v>
      </c>
      <c r="BC106" s="12">
        <v>5</v>
      </c>
      <c r="BD106" s="15"/>
      <c r="BE106" s="12"/>
      <c r="BF106" s="15"/>
      <c r="BG106" s="12"/>
      <c r="BH106" s="16"/>
    </row>
    <row r="107" spans="1:60" ht="18.75" x14ac:dyDescent="0.25">
      <c r="A107" s="18">
        <v>63</v>
      </c>
      <c r="B107" s="15">
        <f>(P107*$P$9)+(N107*$N$9)+(Z107*$Z$9)+(AB107*$AB$9)+(AD107*$AD$9)+(X107*$X$9)+(AH107*$AH$9)+(AP107*$AP$9)+(AL107*$AL$9)+(AR107*$AR$9)+(V107*V$9)+(AJ107*$AJ$9)+(R107*$R$9)+(T107*$T$9)+(AF107*$AF$9)+(AN107*$AN$9)</f>
        <v>250</v>
      </c>
      <c r="C107" s="12">
        <f>AX107+AZ107+BB107+BD107+BF107</f>
        <v>5</v>
      </c>
      <c r="D107" s="7">
        <v>5</v>
      </c>
      <c r="E107" s="8" t="s">
        <v>50</v>
      </c>
      <c r="F107" s="9">
        <v>4</v>
      </c>
      <c r="G107" s="10" t="s">
        <v>5</v>
      </c>
      <c r="H107" s="100"/>
      <c r="I107" s="101"/>
      <c r="J107" s="102"/>
      <c r="K107" s="100">
        <f>$F107-$D107</f>
        <v>-1</v>
      </c>
      <c r="L107" s="101">
        <v>1</v>
      </c>
      <c r="M107" s="102">
        <v>45</v>
      </c>
      <c r="N107" s="15"/>
      <c r="O107" s="12"/>
      <c r="P107" s="15"/>
      <c r="Q107" s="12"/>
      <c r="R107" s="15"/>
      <c r="S107" s="12"/>
      <c r="T107" s="15"/>
      <c r="U107" s="12"/>
      <c r="V107" s="15">
        <v>7</v>
      </c>
      <c r="W107" s="12">
        <v>5</v>
      </c>
      <c r="X107" s="15"/>
      <c r="Y107" s="12"/>
      <c r="Z107" s="15">
        <v>24</v>
      </c>
      <c r="AA107" s="12">
        <v>5</v>
      </c>
      <c r="AB107" s="15"/>
      <c r="AC107" s="12"/>
      <c r="AD107" s="15"/>
      <c r="AE107" s="12"/>
      <c r="AF107" s="15">
        <v>2</v>
      </c>
      <c r="AG107" s="12">
        <v>3</v>
      </c>
      <c r="AH107" s="15"/>
      <c r="AI107" s="12"/>
      <c r="AJ107" s="15"/>
      <c r="AK107" s="12"/>
      <c r="AL107" s="15"/>
      <c r="AM107" s="12"/>
      <c r="AN107" s="24">
        <f>2+1</f>
        <v>3</v>
      </c>
      <c r="AO107" s="12">
        <v>4</v>
      </c>
      <c r="AP107" s="15"/>
      <c r="AQ107" s="12"/>
      <c r="AR107" s="15"/>
      <c r="AS107" s="12"/>
      <c r="AT107" s="15">
        <v>1</v>
      </c>
      <c r="AU107" s="12">
        <v>10</v>
      </c>
      <c r="AV107" s="15">
        <v>1</v>
      </c>
      <c r="AW107" s="12">
        <v>10</v>
      </c>
      <c r="AX107" s="15"/>
      <c r="AY107" s="12"/>
      <c r="AZ107" s="15">
        <v>1</v>
      </c>
      <c r="BA107" s="12">
        <v>5</v>
      </c>
      <c r="BB107" s="15">
        <v>4</v>
      </c>
      <c r="BC107" s="12">
        <v>6</v>
      </c>
      <c r="BD107" s="15"/>
      <c r="BE107" s="12"/>
      <c r="BF107" s="15"/>
      <c r="BG107" s="12"/>
      <c r="BH107" s="16"/>
    </row>
    <row r="108" spans="1:60" ht="18.75" x14ac:dyDescent="0.25">
      <c r="A108" s="18">
        <v>65</v>
      </c>
      <c r="B108" s="15">
        <f>(P108*$P$9)+(N108*$N$9)+(Z108*$Z$9)+(AB108*$AB$9)+(AD108*$AD$9)+(X108*$X$9)+(AH108*$AH$9)+(AP108*$AP$9)+(AL108*$AL$9)+(AR108*$AR$9)+(V108*V$9)+(AJ108*$AJ$9)+(R108*$R$9)+(T108*$T$9)+(AF108*$AF$9)+(AN108*$AN$9)</f>
        <v>225</v>
      </c>
      <c r="C108" s="12">
        <f>AX108+AZ108+BB108+BD108+BF108</f>
        <v>3</v>
      </c>
      <c r="D108" s="7">
        <v>26</v>
      </c>
      <c r="E108" s="8" t="s">
        <v>42</v>
      </c>
      <c r="F108" s="9">
        <v>25</v>
      </c>
      <c r="G108" s="10" t="s">
        <v>5</v>
      </c>
      <c r="H108" s="100"/>
      <c r="I108" s="101"/>
      <c r="J108" s="102"/>
      <c r="K108" s="100">
        <f>$F108-$D108</f>
        <v>-1</v>
      </c>
      <c r="L108" s="101">
        <v>1</v>
      </c>
      <c r="M108" s="102">
        <v>86</v>
      </c>
      <c r="N108" s="15"/>
      <c r="O108" s="12"/>
      <c r="P108" s="15"/>
      <c r="Q108" s="12"/>
      <c r="R108" s="15"/>
      <c r="S108" s="12"/>
      <c r="T108" s="15"/>
      <c r="U108" s="12"/>
      <c r="V108" s="15"/>
      <c r="W108" s="12"/>
      <c r="X108" s="24">
        <v>5</v>
      </c>
      <c r="Y108" s="25">
        <v>6</v>
      </c>
      <c r="Z108" s="15"/>
      <c r="AA108" s="12"/>
      <c r="AB108" s="15"/>
      <c r="AC108" s="12"/>
      <c r="AD108" s="15">
        <v>10</v>
      </c>
      <c r="AE108" s="12">
        <v>3</v>
      </c>
      <c r="AF108" s="15"/>
      <c r="AG108" s="12"/>
      <c r="AH108" s="15"/>
      <c r="AI108" s="12"/>
      <c r="AJ108" s="15"/>
      <c r="AK108" s="12"/>
      <c r="AL108" s="15"/>
      <c r="AM108" s="12"/>
      <c r="AN108" s="15"/>
      <c r="AO108" s="12"/>
      <c r="AP108" s="15"/>
      <c r="AQ108" s="12"/>
      <c r="AR108" s="15"/>
      <c r="AS108" s="12"/>
      <c r="AT108" s="15">
        <v>1</v>
      </c>
      <c r="AU108" s="12">
        <v>4</v>
      </c>
      <c r="AV108" s="15"/>
      <c r="AW108" s="12"/>
      <c r="AX108" s="15"/>
      <c r="AY108" s="12"/>
      <c r="AZ108" s="15">
        <v>2</v>
      </c>
      <c r="BA108" s="12">
        <v>4</v>
      </c>
      <c r="BB108" s="15">
        <v>1</v>
      </c>
      <c r="BC108" s="12">
        <v>4</v>
      </c>
      <c r="BD108" s="15"/>
      <c r="BE108" s="12"/>
      <c r="BF108" s="15"/>
      <c r="BG108" s="12"/>
      <c r="BH108" s="16"/>
    </row>
    <row r="109" spans="1:60" ht="18.75" x14ac:dyDescent="0.25">
      <c r="A109" s="18">
        <v>80</v>
      </c>
      <c r="B109" s="15">
        <f>(P109*$P$9)+(N109*$N$9)+(Z109*$Z$9)+(AB109*$AB$9)+(AD109*$AD$9)+(X109*$X$9)+(AH109*$AH$9)+(AP109*$AP$9)+(AL109*$AL$9)+(AR109*$AR$9)+(V109*V$9)+(AJ109*$AJ$9)+(R109*$R$9)+(T109*$T$9)+(AF109*$AF$9)+(AN109*$AN$9)</f>
        <v>250</v>
      </c>
      <c r="C109" s="12">
        <f>AX109+AZ109+BB109+BD109+BF109</f>
        <v>4</v>
      </c>
      <c r="D109" s="7">
        <v>5</v>
      </c>
      <c r="E109" s="8" t="s">
        <v>50</v>
      </c>
      <c r="F109" s="9">
        <v>8</v>
      </c>
      <c r="G109" s="10" t="s">
        <v>5</v>
      </c>
      <c r="H109" s="100"/>
      <c r="I109" s="101"/>
      <c r="J109" s="102"/>
      <c r="K109" s="100">
        <f>$F109-$D109</f>
        <v>3</v>
      </c>
      <c r="L109" s="101">
        <v>1</v>
      </c>
      <c r="M109" s="102">
        <v>63</v>
      </c>
      <c r="N109" s="15"/>
      <c r="O109" s="12"/>
      <c r="P109" s="15"/>
      <c r="Q109" s="12"/>
      <c r="R109" s="15"/>
      <c r="S109" s="12"/>
      <c r="T109" s="15"/>
      <c r="U109" s="12"/>
      <c r="V109" s="15"/>
      <c r="W109" s="12"/>
      <c r="X109" s="24">
        <v>6</v>
      </c>
      <c r="Y109" s="25">
        <v>6</v>
      </c>
      <c r="Z109" s="15"/>
      <c r="AA109" s="12"/>
      <c r="AB109" s="15"/>
      <c r="AC109" s="12"/>
      <c r="AD109" s="15">
        <v>11</v>
      </c>
      <c r="AE109" s="12">
        <v>3</v>
      </c>
      <c r="AF109" s="15"/>
      <c r="AG109" s="12"/>
      <c r="AH109" s="15"/>
      <c r="AI109" s="12"/>
      <c r="AJ109" s="15"/>
      <c r="AK109" s="12"/>
      <c r="AL109" s="15"/>
      <c r="AM109" s="12"/>
      <c r="AN109" s="15"/>
      <c r="AO109" s="12"/>
      <c r="AP109" s="15"/>
      <c r="AQ109" s="12"/>
      <c r="AR109" s="15"/>
      <c r="AS109" s="12"/>
      <c r="AT109" s="15">
        <v>1</v>
      </c>
      <c r="AU109" s="12">
        <v>15</v>
      </c>
      <c r="AV109" s="15"/>
      <c r="AW109" s="12"/>
      <c r="AX109" s="15"/>
      <c r="AY109" s="12"/>
      <c r="AZ109" s="15">
        <v>2</v>
      </c>
      <c r="BA109" s="12">
        <v>5</v>
      </c>
      <c r="BB109" s="15">
        <v>2</v>
      </c>
      <c r="BC109" s="12">
        <v>6</v>
      </c>
      <c r="BD109" s="15"/>
      <c r="BE109" s="12"/>
      <c r="BF109" s="15"/>
      <c r="BG109" s="12"/>
      <c r="BH109" s="16"/>
    </row>
    <row r="110" spans="1:60" ht="18.75" x14ac:dyDescent="0.25">
      <c r="A110" s="18">
        <v>98</v>
      </c>
      <c r="B110" s="15">
        <f>(P110*$P$9)+(N110*$N$9)+(Z110*$Z$9)+(AB110*$AB$9)+(AD110*$AD$9)+(X110*$X$9)+(AH110*$AH$9)+(AP110*$AP$9)+(AL110*$AL$9)+(AR110*$AR$9)+(V110*V$9)+(AJ110*$AJ$9)+(R110*$R$9)+(T110*$T$9)+(AF110*$AF$9)+(AN110*$AN$9)</f>
        <v>245</v>
      </c>
      <c r="C110" s="12">
        <f>AX110+AZ110+BB110+BD110+BF110</f>
        <v>4</v>
      </c>
      <c r="D110" s="7">
        <v>26</v>
      </c>
      <c r="E110" s="8" t="s">
        <v>42</v>
      </c>
      <c r="F110" s="9">
        <v>15</v>
      </c>
      <c r="G110" s="10" t="s">
        <v>5</v>
      </c>
      <c r="H110" s="100"/>
      <c r="I110" s="101"/>
      <c r="J110" s="102"/>
      <c r="K110" s="100">
        <f>$F110-$D110</f>
        <v>-11</v>
      </c>
      <c r="L110" s="101">
        <v>1</v>
      </c>
      <c r="M110" s="102">
        <v>86</v>
      </c>
      <c r="N110" s="15"/>
      <c r="O110" s="12"/>
      <c r="P110" s="15"/>
      <c r="Q110" s="12"/>
      <c r="R110" s="15"/>
      <c r="S110" s="12"/>
      <c r="T110" s="15"/>
      <c r="U110" s="12"/>
      <c r="V110" s="15"/>
      <c r="W110" s="12"/>
      <c r="X110" s="24">
        <v>9</v>
      </c>
      <c r="Y110" s="12">
        <v>5</v>
      </c>
      <c r="Z110" s="15"/>
      <c r="AA110" s="12"/>
      <c r="AB110" s="15"/>
      <c r="AC110" s="12"/>
      <c r="AD110" s="15">
        <v>10</v>
      </c>
      <c r="AE110" s="12">
        <v>3</v>
      </c>
      <c r="AF110" s="15"/>
      <c r="AG110" s="12"/>
      <c r="AH110" s="15"/>
      <c r="AI110" s="12"/>
      <c r="AJ110" s="15"/>
      <c r="AK110" s="12"/>
      <c r="AL110" s="15"/>
      <c r="AM110" s="12"/>
      <c r="AN110" s="15"/>
      <c r="AO110" s="12"/>
      <c r="AP110" s="15"/>
      <c r="AQ110" s="12"/>
      <c r="AR110" s="15"/>
      <c r="AS110" s="12"/>
      <c r="AT110" s="15">
        <v>1</v>
      </c>
      <c r="AU110" s="12">
        <v>10</v>
      </c>
      <c r="AV110" s="15">
        <v>1</v>
      </c>
      <c r="AW110" s="12">
        <v>3</v>
      </c>
      <c r="AX110" s="15"/>
      <c r="AY110" s="12"/>
      <c r="AZ110" s="15">
        <v>2</v>
      </c>
      <c r="BA110" s="12">
        <v>5</v>
      </c>
      <c r="BB110" s="15">
        <v>2</v>
      </c>
      <c r="BC110" s="12">
        <v>5</v>
      </c>
      <c r="BD110" s="15"/>
      <c r="BE110" s="12"/>
      <c r="BF110" s="15"/>
      <c r="BG110" s="12"/>
      <c r="BH110" s="16"/>
    </row>
    <row r="111" spans="1:60" ht="18.75" x14ac:dyDescent="0.25">
      <c r="A111" s="18">
        <v>34</v>
      </c>
      <c r="B111" s="15">
        <f>(P111*$P$9)+(N111*$N$9)+(Z111*$Z$9)+(AB111*$AB$9)+(AD111*$AD$9)+(X111*$X$9)+(AH111*$AH$9)+(AP111*$AP$9)+(AL111*$AL$9)+(AR111*$AR$9)+(V111*V$9)+(AJ111*$AJ$9)+(R111*$R$9)+(T111*$T$9)+(AF111*$AF$9)+(AN111*$AN$9)</f>
        <v>250</v>
      </c>
      <c r="C111" s="12">
        <f>AX111+AZ111+BB111+BD111+BF111</f>
        <v>4</v>
      </c>
      <c r="D111" s="7">
        <v>5</v>
      </c>
      <c r="E111" s="8" t="s">
        <v>50</v>
      </c>
      <c r="F111" s="9">
        <v>7</v>
      </c>
      <c r="G111" s="10" t="s">
        <v>5</v>
      </c>
      <c r="H111" s="100"/>
      <c r="I111" s="101"/>
      <c r="J111" s="102"/>
      <c r="K111" s="100">
        <f>$F111-$D111</f>
        <v>2</v>
      </c>
      <c r="L111" s="101">
        <v>0</v>
      </c>
      <c r="M111" s="102">
        <v>47</v>
      </c>
      <c r="N111" s="15"/>
      <c r="O111" s="12"/>
      <c r="P111" s="24">
        <f>4+6</f>
        <v>10</v>
      </c>
      <c r="Q111" s="12">
        <v>6</v>
      </c>
      <c r="R111" s="15">
        <v>9</v>
      </c>
      <c r="S111" s="12">
        <v>6</v>
      </c>
      <c r="T111" s="15"/>
      <c r="U111" s="12"/>
      <c r="V111" s="15">
        <v>7</v>
      </c>
      <c r="W111" s="12">
        <v>5</v>
      </c>
      <c r="X111" s="15"/>
      <c r="Y111" s="12"/>
      <c r="Z111" s="24">
        <f>12+6</f>
        <v>18</v>
      </c>
      <c r="AA111" s="12">
        <v>5</v>
      </c>
      <c r="AB111" s="15"/>
      <c r="AC111" s="12"/>
      <c r="AD111" s="15"/>
      <c r="AE111" s="12"/>
      <c r="AF111" s="15">
        <v>1</v>
      </c>
      <c r="AG111" s="12">
        <v>3</v>
      </c>
      <c r="AH111" s="15"/>
      <c r="AI111" s="12"/>
      <c r="AJ111" s="15"/>
      <c r="AK111" s="12"/>
      <c r="AL111" s="15"/>
      <c r="AM111" s="12"/>
      <c r="AN111" s="15">
        <v>2</v>
      </c>
      <c r="AO111" s="12">
        <v>4</v>
      </c>
      <c r="AP111" s="15">
        <v>2</v>
      </c>
      <c r="AQ111" s="12">
        <v>2</v>
      </c>
      <c r="AR111" s="15"/>
      <c r="AS111" s="12"/>
      <c r="AT111" s="15">
        <v>1</v>
      </c>
      <c r="AU111" s="12">
        <v>18</v>
      </c>
      <c r="AV111" s="15"/>
      <c r="AW111" s="12"/>
      <c r="AX111" s="15"/>
      <c r="AY111" s="12"/>
      <c r="AZ111" s="15">
        <v>1</v>
      </c>
      <c r="BA111" s="12">
        <v>5</v>
      </c>
      <c r="BB111" s="15">
        <v>3</v>
      </c>
      <c r="BC111" s="12">
        <v>6</v>
      </c>
      <c r="BD111" s="15"/>
      <c r="BE111" s="12"/>
      <c r="BF111" s="15"/>
      <c r="BG111" s="12"/>
      <c r="BH111" s="16"/>
    </row>
    <row r="112" spans="1:60" ht="18.75" x14ac:dyDescent="0.25">
      <c r="A112" s="18">
        <v>45</v>
      </c>
      <c r="B112" s="15">
        <f>(P112*$P$9)+(N112*$N$9)+(Z112*$Z$9)+(AB112*$AB$9)+(AD112*$AD$9)+(X112*$X$9)+(AH112*$AH$9)+(AP112*$AP$9)+(AL112*$AL$9)+(AR112*$AR$9)+(V112*V$9)+(AJ112*$AJ$9)+(R112*$R$9)+(T112*$T$9)+(AF112*$AF$9)+(AN112*$AN$9)</f>
        <v>250</v>
      </c>
      <c r="C112" s="12">
        <f>AX112+AZ112+BB112+BD112+BF112</f>
        <v>4</v>
      </c>
      <c r="D112" s="7">
        <v>13</v>
      </c>
      <c r="E112" s="8" t="s">
        <v>45</v>
      </c>
      <c r="F112" s="9">
        <v>13</v>
      </c>
      <c r="G112" s="10" t="s">
        <v>5</v>
      </c>
      <c r="H112" s="100"/>
      <c r="I112" s="101"/>
      <c r="J112" s="102"/>
      <c r="K112" s="100">
        <f>$F112-$D112</f>
        <v>0</v>
      </c>
      <c r="L112" s="101">
        <v>0</v>
      </c>
      <c r="M112" s="102">
        <v>48</v>
      </c>
      <c r="N112" s="15"/>
      <c r="O112" s="12"/>
      <c r="P112" s="15"/>
      <c r="Q112" s="12"/>
      <c r="R112" s="15"/>
      <c r="S112" s="12"/>
      <c r="T112" s="15"/>
      <c r="U112" s="12"/>
      <c r="V112" s="15"/>
      <c r="W112" s="12"/>
      <c r="X112" s="15"/>
      <c r="Y112" s="12"/>
      <c r="Z112" s="15">
        <v>32</v>
      </c>
      <c r="AA112" s="12">
        <v>6</v>
      </c>
      <c r="AB112" s="15"/>
      <c r="AC112" s="12"/>
      <c r="AD112" s="15"/>
      <c r="AE112" s="12"/>
      <c r="AF112" s="15">
        <v>2</v>
      </c>
      <c r="AG112" s="12">
        <v>3</v>
      </c>
      <c r="AH112" s="15"/>
      <c r="AI112" s="12"/>
      <c r="AJ112" s="15"/>
      <c r="AK112" s="12"/>
      <c r="AL112" s="15"/>
      <c r="AM112" s="12"/>
      <c r="AN112" s="24">
        <f>1+1</f>
        <v>2</v>
      </c>
      <c r="AO112" s="12">
        <v>1</v>
      </c>
      <c r="AP112" s="15">
        <v>1</v>
      </c>
      <c r="AQ112" s="12">
        <v>1</v>
      </c>
      <c r="AR112" s="15"/>
      <c r="AS112" s="12"/>
      <c r="AT112" s="15">
        <v>1</v>
      </c>
      <c r="AU112" s="12">
        <v>7</v>
      </c>
      <c r="AV112" s="15">
        <v>1</v>
      </c>
      <c r="AW112" s="12">
        <v>5</v>
      </c>
      <c r="AX112" s="15"/>
      <c r="AY112" s="12"/>
      <c r="AZ112" s="15">
        <v>1</v>
      </c>
      <c r="BA112" s="12">
        <v>4</v>
      </c>
      <c r="BB112" s="15">
        <v>2</v>
      </c>
      <c r="BC112" s="12">
        <v>4</v>
      </c>
      <c r="BD112" s="15">
        <v>1</v>
      </c>
      <c r="BE112" s="12">
        <v>1</v>
      </c>
      <c r="BF112" s="15"/>
      <c r="BG112" s="12"/>
      <c r="BH112" s="16"/>
    </row>
    <row r="113" spans="1:60" ht="18.75" x14ac:dyDescent="0.25">
      <c r="A113" s="18">
        <v>67</v>
      </c>
      <c r="B113" s="15">
        <f>(P113*$P$9)+(N113*$N$9)+(Z113*$Z$9)+(AB113*$AB$9)+(AD113*$AD$9)+(X113*$X$9)+(AH113*$AH$9)+(AP113*$AP$9)+(AL113*$AL$9)+(AR113*$AR$9)+(V113*V$9)+(AJ113*$AJ$9)+(R113*$R$9)+(T113*$T$9)+(AF113*$AF$9)+(AN113*$AN$9)</f>
        <v>220</v>
      </c>
      <c r="C113" s="12">
        <f>AX113+AZ113+BB113+BD113+BF113</f>
        <v>3</v>
      </c>
      <c r="D113" s="7">
        <v>26</v>
      </c>
      <c r="E113" s="8" t="s">
        <v>42</v>
      </c>
      <c r="F113" s="9">
        <v>29</v>
      </c>
      <c r="G113" s="10" t="s">
        <v>5</v>
      </c>
      <c r="H113" s="100"/>
      <c r="I113" s="101"/>
      <c r="J113" s="102"/>
      <c r="K113" s="100">
        <f>$F113-$D113</f>
        <v>3</v>
      </c>
      <c r="L113" s="101">
        <v>0</v>
      </c>
      <c r="M113" s="102">
        <v>49</v>
      </c>
      <c r="N113" s="15"/>
      <c r="O113" s="12"/>
      <c r="P113" s="15"/>
      <c r="Q113" s="12"/>
      <c r="R113" s="15"/>
      <c r="S113" s="12"/>
      <c r="T113" s="15"/>
      <c r="U113" s="12"/>
      <c r="V113" s="15"/>
      <c r="W113" s="12"/>
      <c r="X113" s="24">
        <v>4</v>
      </c>
      <c r="Y113" s="25">
        <v>6</v>
      </c>
      <c r="Z113" s="15"/>
      <c r="AA113" s="12"/>
      <c r="AB113" s="15"/>
      <c r="AC113" s="12"/>
      <c r="AD113" s="15">
        <v>10</v>
      </c>
      <c r="AE113" s="12">
        <v>2</v>
      </c>
      <c r="AF113" s="15"/>
      <c r="AG113" s="12"/>
      <c r="AH113" s="15"/>
      <c r="AI113" s="12"/>
      <c r="AJ113" s="15"/>
      <c r="AK113" s="12"/>
      <c r="AL113" s="15"/>
      <c r="AM113" s="12"/>
      <c r="AN113" s="15"/>
      <c r="AO113" s="12"/>
      <c r="AP113" s="15"/>
      <c r="AQ113" s="12"/>
      <c r="AR113" s="15"/>
      <c r="AS113" s="12"/>
      <c r="AT113" s="15">
        <v>1</v>
      </c>
      <c r="AU113" s="12">
        <v>3</v>
      </c>
      <c r="AV113" s="15"/>
      <c r="AW113" s="12"/>
      <c r="AX113" s="15">
        <v>3</v>
      </c>
      <c r="AY113" s="12">
        <v>4</v>
      </c>
      <c r="AZ113" s="15"/>
      <c r="BA113" s="12"/>
      <c r="BB113" s="15"/>
      <c r="BC113" s="12"/>
      <c r="BD113" s="15"/>
      <c r="BE113" s="12"/>
      <c r="BF113" s="15"/>
      <c r="BG113" s="12"/>
      <c r="BH113" s="16"/>
    </row>
  </sheetData>
  <autoFilter ref="B10:BH113"/>
  <sortState ref="A11:BH113">
    <sortCondition descending="1" ref="I11:I113"/>
    <sortCondition descending="1" ref="J11:J113"/>
  </sortState>
  <mergeCells count="32">
    <mergeCell ref="B9:C9"/>
    <mergeCell ref="H9:J9"/>
    <mergeCell ref="K9:M9"/>
    <mergeCell ref="B2:C2"/>
    <mergeCell ref="A6:C6"/>
    <mergeCell ref="H2:M3"/>
    <mergeCell ref="BB6:BC6"/>
    <mergeCell ref="BD6:BE6"/>
    <mergeCell ref="BF6:BG6"/>
    <mergeCell ref="H6:M6"/>
    <mergeCell ref="AL6:AM6"/>
    <mergeCell ref="AN6:AO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D6:G6"/>
    <mergeCell ref="N1:W1"/>
    <mergeCell ref="AX6:AY6"/>
    <mergeCell ref="AZ6:BA6"/>
    <mergeCell ref="AJ6:AK6"/>
    <mergeCell ref="N6:O6"/>
    <mergeCell ref="P6:Q6"/>
    <mergeCell ref="R6:S6"/>
    <mergeCell ref="T6:U6"/>
    <mergeCell ref="V6:W6"/>
    <mergeCell ref="X6:Y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showRowColHeaders="0" workbookViewId="0">
      <selection activeCell="E8" sqref="E8"/>
    </sheetView>
  </sheetViews>
  <sheetFormatPr defaultRowHeight="15" x14ac:dyDescent="0.25"/>
  <cols>
    <col min="1" max="1" width="3.5703125" customWidth="1"/>
    <col min="2" max="2" width="73.5703125" customWidth="1"/>
    <col min="3" max="3" width="4.7109375" customWidth="1"/>
    <col min="4" max="4" width="16.5703125" customWidth="1"/>
    <col min="5" max="5" width="62.5703125" customWidth="1"/>
    <col min="6" max="6" width="16" customWidth="1"/>
    <col min="7" max="7" width="18.140625" customWidth="1"/>
  </cols>
  <sheetData>
    <row r="1" spans="1:7" x14ac:dyDescent="0.25">
      <c r="A1" t="s">
        <v>130</v>
      </c>
    </row>
    <row r="2" spans="1:7" x14ac:dyDescent="0.25">
      <c r="A2" t="s">
        <v>131</v>
      </c>
    </row>
    <row r="3" spans="1:7" x14ac:dyDescent="0.25">
      <c r="A3" t="s">
        <v>132</v>
      </c>
    </row>
    <row r="5" spans="1:7" x14ac:dyDescent="0.25">
      <c r="B5" s="40" t="s">
        <v>124</v>
      </c>
      <c r="D5" s="40" t="s">
        <v>105</v>
      </c>
      <c r="E5" s="40" t="s">
        <v>108</v>
      </c>
      <c r="F5" s="40" t="s">
        <v>109</v>
      </c>
      <c r="G5" s="40" t="s">
        <v>21</v>
      </c>
    </row>
    <row r="6" spans="1:7" x14ac:dyDescent="0.25">
      <c r="B6" t="s">
        <v>90</v>
      </c>
      <c r="D6" s="40" t="s">
        <v>103</v>
      </c>
      <c r="E6" t="s">
        <v>107</v>
      </c>
    </row>
    <row r="7" spans="1:7" x14ac:dyDescent="0.25">
      <c r="B7" t="s">
        <v>91</v>
      </c>
      <c r="D7" s="40" t="s">
        <v>14</v>
      </c>
      <c r="E7" t="s">
        <v>106</v>
      </c>
    </row>
    <row r="8" spans="1:7" x14ac:dyDescent="0.25">
      <c r="B8" t="s">
        <v>92</v>
      </c>
      <c r="D8" s="40" t="s">
        <v>104</v>
      </c>
    </row>
    <row r="9" spans="1:7" x14ac:dyDescent="0.25">
      <c r="B9" t="s">
        <v>93</v>
      </c>
      <c r="D9" s="40"/>
    </row>
    <row r="10" spans="1:7" x14ac:dyDescent="0.25">
      <c r="B10" t="s">
        <v>125</v>
      </c>
      <c r="D10" s="40"/>
    </row>
    <row r="11" spans="1:7" x14ac:dyDescent="0.25">
      <c r="B11" t="s">
        <v>94</v>
      </c>
      <c r="D11" s="40"/>
    </row>
    <row r="12" spans="1:7" x14ac:dyDescent="0.25">
      <c r="B12" t="s">
        <v>95</v>
      </c>
      <c r="D12" s="40"/>
    </row>
    <row r="14" spans="1:7" x14ac:dyDescent="0.25">
      <c r="B14" s="40" t="s">
        <v>96</v>
      </c>
    </row>
    <row r="15" spans="1:7" x14ac:dyDescent="0.25">
      <c r="B15" s="98"/>
    </row>
    <row r="16" spans="1:7" x14ac:dyDescent="0.25">
      <c r="B16" s="40"/>
    </row>
    <row r="18" spans="2:4" x14ac:dyDescent="0.25">
      <c r="B18" s="40" t="s">
        <v>97</v>
      </c>
    </row>
    <row r="19" spans="2:4" x14ac:dyDescent="0.25">
      <c r="B19" t="s">
        <v>126</v>
      </c>
      <c r="D19" s="40"/>
    </row>
    <row r="20" spans="2:4" x14ac:dyDescent="0.25">
      <c r="B20" t="s">
        <v>127</v>
      </c>
      <c r="D20" s="40"/>
    </row>
    <row r="21" spans="2:4" x14ac:dyDescent="0.25">
      <c r="B21" t="s">
        <v>128</v>
      </c>
    </row>
    <row r="22" spans="2:4" x14ac:dyDescent="0.25">
      <c r="B22" t="s">
        <v>129</v>
      </c>
    </row>
    <row r="24" spans="2:4" x14ac:dyDescent="0.25">
      <c r="B24" s="40" t="s">
        <v>98</v>
      </c>
    </row>
    <row r="25" spans="2:4" x14ac:dyDescent="0.25">
      <c r="B25" t="s">
        <v>99</v>
      </c>
    </row>
    <row r="26" spans="2:4" x14ac:dyDescent="0.25">
      <c r="B26" t="s">
        <v>100</v>
      </c>
    </row>
    <row r="27" spans="2:4" x14ac:dyDescent="0.25">
      <c r="B27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1" sqref="I31"/>
    </sheetView>
  </sheetViews>
  <sheetFormatPr defaultRowHeight="15" x14ac:dyDescent="0.25"/>
  <sheetData>
    <row r="1" spans="1:1" x14ac:dyDescent="0.25">
      <c r="A1">
        <v>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Lees dit eerst</vt:lpstr>
      <vt:lpstr>Overview</vt:lpstr>
      <vt:lpstr>Lessons Learned</vt:lpstr>
      <vt:lpstr>Afbeeldingen</vt:lpstr>
    </vt:vector>
  </TitlesOfParts>
  <Company>Planon B.V.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Meeuwsen</dc:creator>
  <cp:lastModifiedBy>Frank Meeuwsen</cp:lastModifiedBy>
  <dcterms:created xsi:type="dcterms:W3CDTF">2015-03-08T15:45:28Z</dcterms:created>
  <dcterms:modified xsi:type="dcterms:W3CDTF">2015-03-09T22:21:17Z</dcterms:modified>
</cp:coreProperties>
</file>